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0" windowWidth="1845" windowHeight="9120" activeTab="0"/>
  </bookViews>
  <sheets>
    <sheet name="Notation épreuve SI (écrit)" sheetId="1" r:id="rId1"/>
  </sheets>
  <definedNames>
    <definedName name="_xlnm.Print_Area" localSheetId="0">'Notation épreuve SI (écrit)'!$A$1:$K$51</definedName>
  </definedNames>
  <calcPr fullCalcOnLoad="1"/>
</workbook>
</file>

<file path=xl/sharedStrings.xml><?xml version="1.0" encoding="utf-8"?>
<sst xmlns="http://schemas.openxmlformats.org/spreadsheetml/2006/main" count="75" uniqueCount="72">
  <si>
    <t>Établissement :</t>
  </si>
  <si>
    <t>Nom du candidat :</t>
  </si>
  <si>
    <t>Prénom du candidat :</t>
  </si>
  <si>
    <t>Date de l'évaluation :</t>
  </si>
  <si>
    <t xml:space="preserve">Session : </t>
  </si>
  <si>
    <t>/20</t>
  </si>
  <si>
    <t>Compétences évaluées</t>
  </si>
  <si>
    <t xml:space="preserve"> /20</t>
  </si>
  <si>
    <t>Appréciation globale</t>
  </si>
  <si>
    <t>Poids du critère</t>
  </si>
  <si>
    <t>Poids de la compétence</t>
  </si>
  <si>
    <t xml:space="preserve">Note brute </t>
  </si>
  <si>
    <t>Signatures</t>
  </si>
  <si>
    <t>Date</t>
  </si>
  <si>
    <t>non</t>
  </si>
  <si>
    <t>Taux pondéré de compétences et indicateurs évalués :</t>
  </si>
  <si>
    <t>Note sur 20 proposée au jury* :</t>
  </si>
  <si>
    <t>Noms des Evaluateurs</t>
  </si>
  <si>
    <t>* La note proposée, arrondie au demi point, est décidée par les évaluateurs à partir de la note brute qui peut être modulée de + 0 à + 1 point en fonction de la réactivité du candidat.</t>
  </si>
  <si>
    <r>
      <t xml:space="preserve">Indicateurs de performance                                                               </t>
    </r>
    <r>
      <rPr>
        <b/>
        <i/>
        <sz val="9"/>
        <rFont val="Arial"/>
        <family val="2"/>
      </rPr>
      <t xml:space="preserve"> </t>
    </r>
    <r>
      <rPr>
        <sz val="9"/>
        <rFont val="Arial"/>
        <family val="2"/>
      </rPr>
      <t>évaluation</t>
    </r>
  </si>
  <si>
    <t>Note brute obtenue par calcul automatique (attention si le taux est &lt;50%, le calcul n'est pas proposé) :</t>
  </si>
  <si>
    <t>Baccalauréat Scientifique "Sciences de l'Ingénieur" (S-SI)</t>
  </si>
  <si>
    <t>B3 - Résoudre et simuler</t>
  </si>
  <si>
    <t>Sciences de l'Ingénieur (épreuve écrite)</t>
  </si>
  <si>
    <t xml:space="preserve"> A - Analyser</t>
  </si>
  <si>
    <t>B- Modéliser</t>
  </si>
  <si>
    <t>A1 - Analyser le besoin</t>
  </si>
  <si>
    <t>Définir le besoin, définir les fonctions de service, identifier les contraintes, traduire un besoin fonctionnel en problématique technique</t>
  </si>
  <si>
    <t xml:space="preserve">La fonction globale est clairement précisée </t>
  </si>
  <si>
    <t>Les fonctions de service sont définies sans omission</t>
  </si>
  <si>
    <t xml:space="preserve">Les contraintes principales sont identifiées </t>
  </si>
  <si>
    <t>Les contraintes sont ordonnées</t>
  </si>
  <si>
    <t>La problématique technique est énoncée sans ambiguïté</t>
  </si>
  <si>
    <t>A2 - Analyser le système</t>
  </si>
  <si>
    <t>Les fonctions techniques sont identifiées sans omission et correctement ordonnancées</t>
  </si>
  <si>
    <t xml:space="preserve">Les flux et éléments transformés sont précisés </t>
  </si>
  <si>
    <t>La frontière de l'étude est définie</t>
  </si>
  <si>
    <t>Les blocs fonctionnels sont identifiés</t>
  </si>
  <si>
    <t>L'organisation structurelle est définie</t>
  </si>
  <si>
    <t xml:space="preserve">Les familles de matériaux sont identifiées </t>
  </si>
  <si>
    <t>Les propriétés essentielles des matériaux constitutifs du système sont  identifiées</t>
  </si>
  <si>
    <t>Les choix des matériaux constitutifs du système sont validés en regard de leur utilisation</t>
  </si>
  <si>
    <t>A3 - Caractériser des écarts</t>
  </si>
  <si>
    <t>Les liaisons entre les blocs fonctionnels sont décrites en conformité avec la nature des échanges</t>
  </si>
  <si>
    <t>B1 - Identifier et caractériser les grandeurs agissant sur un modèle</t>
  </si>
  <si>
    <t>Définir, justifier la frontière de tout ou partie d’un système et répertorier les interactions et choisir les grandeurs et les paramètres influents en vue de les modéliser</t>
  </si>
  <si>
    <t xml:space="preserve">La frontière de l'étude est définie et justifiée </t>
  </si>
  <si>
    <t>Les flux sont précisés (nature, grandeurs)</t>
  </si>
  <si>
    <t>Un bilan énergétique du système est réalisé</t>
  </si>
  <si>
    <t>Les interactions sont correctement qualifiées</t>
  </si>
  <si>
    <t>Les principaux facteurs  influents sur le comportement du système sont identifiés précisément</t>
  </si>
  <si>
    <t>B2 - Proposer ou justifier un modèle</t>
  </si>
  <si>
    <t xml:space="preserve">Le modèle proposé est justifié </t>
  </si>
  <si>
    <t>Les paramètres sont choisis judicieusement</t>
  </si>
  <si>
    <t>Les hypothèses simplificatrices sont précisées et justifiées</t>
  </si>
  <si>
    <t>Associer un modèle à un système ou à son comportement, préciser et justifier les limites de validité du modèle envisagé</t>
  </si>
  <si>
    <t>Choisir et mettre en œuvre une méthode de résolution</t>
  </si>
  <si>
    <t></t>
  </si>
  <si>
    <t>I</t>
  </si>
  <si>
    <t>Î</t>
  </si>
  <si>
    <t>Comparer les résultats expérimentaux avec les critères du cahier des charges et interpréter les écarts, comparer les résultats expérimentaux avec les résultats simulés et interpréter les écarts, comparer les résultats simulés avec les critères du cahier des charges et interpréter les écarts</t>
  </si>
  <si>
    <t>Identifier l’organisation structurelle, identifier les matériaux des constituants et leurs propriétés en relation avec les fonctions et les contraintes</t>
  </si>
  <si>
    <t>Identifier et ordonner les fonctions techniques qui réalisent les fonctions de services et respectent les contraintes, identifier les éléments transformés et les flux, décrire les liaisons entre les blocs fonctionnels</t>
  </si>
  <si>
    <r>
      <t>ATTENTION</t>
    </r>
    <r>
      <rPr>
        <i/>
        <sz val="10"/>
        <color indexed="12"/>
        <rFont val="Arial"/>
        <family val="2"/>
      </rPr>
      <t xml:space="preserve">, si le symbole </t>
    </r>
    <r>
      <rPr>
        <sz val="10"/>
        <color indexed="10"/>
        <rFont val="Arial"/>
        <family val="2"/>
      </rPr>
      <t>◄</t>
    </r>
    <r>
      <rPr>
        <i/>
        <sz val="10"/>
        <color indexed="12"/>
        <rFont val="Arial"/>
        <family val="2"/>
      </rPr>
      <t xml:space="preserve"> apparait dans cette colonne c'est qu'il y a plus d'une valeur donnée à l'indicateur, il faut alors choisir laquelle retenir, ou que l'indicateur est mentionné "non" évalué :</t>
    </r>
  </si>
  <si>
    <t>Les critères essentiels du cahier des charges pouvant caractériser les écarts sont extraits</t>
  </si>
  <si>
    <t>Les écarts sont quantifiés et expliqués en regard des données disponibles</t>
  </si>
  <si>
    <t xml:space="preserve">Le modèle de simulation est conçu ou complété et validé de manière pertinente </t>
  </si>
  <si>
    <t>La méthode de résolution est mise en œuvre sans erreur</t>
  </si>
  <si>
    <t>La méthode de résolution choisie est pertinente en regard du problème posé</t>
  </si>
  <si>
    <t xml:space="preserve"> </t>
  </si>
  <si>
    <t>N° d'inscription :</t>
  </si>
  <si>
    <t>Note x coefficient 6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</si>
</sst>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40C]dddd\ d\ mmmm\ yyyy"/>
    <numFmt numFmtId="167" formatCode="&quot;Vrai&quot;;&quot;Vrai&quot;;&quot;Faux&quot;"/>
    <numFmt numFmtId="168" formatCode="&quot;Actif&quot;;&quot;Actif&quot;;&quot;Inactif&quot;"/>
    <numFmt numFmtId="169" formatCode="#,000%"/>
  </numFmts>
  <fonts count="57">
    <font>
      <sz val="10"/>
      <name val="Arial"/>
      <family val="0"/>
    </font>
    <font>
      <sz val="9"/>
      <name val="Arial Narrow"/>
      <family val="2"/>
    </font>
    <font>
      <b/>
      <sz val="10"/>
      <name val="Arial"/>
      <family val="2"/>
    </font>
    <font>
      <i/>
      <sz val="10"/>
      <name val="Arial"/>
      <family val="2"/>
    </font>
    <font>
      <sz val="8"/>
      <name val="Arial"/>
      <family val="0"/>
    </font>
    <font>
      <sz val="8.25"/>
      <color indexed="8"/>
      <name val="Arial"/>
      <family val="0"/>
    </font>
    <font>
      <b/>
      <i/>
      <sz val="10"/>
      <name val="Arial"/>
      <family val="2"/>
    </font>
    <font>
      <b/>
      <sz val="12"/>
      <color indexed="10"/>
      <name val="Arial"/>
      <family val="2"/>
    </font>
    <font>
      <sz val="9"/>
      <name val="Arial"/>
      <family val="2"/>
    </font>
    <font>
      <u val="single"/>
      <sz val="10"/>
      <color indexed="12"/>
      <name val="Arial"/>
      <family val="0"/>
    </font>
    <font>
      <u val="single"/>
      <sz val="10"/>
      <color indexed="36"/>
      <name val="Arial"/>
      <family val="0"/>
    </font>
    <font>
      <b/>
      <sz val="10"/>
      <color indexed="10"/>
      <name val="Arial"/>
      <family val="2"/>
    </font>
    <font>
      <sz val="11"/>
      <name val="Arial"/>
      <family val="2"/>
    </font>
    <font>
      <sz val="10"/>
      <color indexed="12"/>
      <name val="Arial"/>
      <family val="2"/>
    </font>
    <font>
      <b/>
      <sz val="10"/>
      <color indexed="12"/>
      <name val="Arial"/>
      <family val="2"/>
    </font>
    <font>
      <b/>
      <sz val="9"/>
      <name val="Arial"/>
      <family val="2"/>
    </font>
    <font>
      <b/>
      <i/>
      <sz val="9"/>
      <name val="Arial"/>
      <family val="2"/>
    </font>
    <font>
      <i/>
      <sz val="9"/>
      <name val="Arial"/>
      <family val="2"/>
    </font>
    <font>
      <sz val="9"/>
      <color indexed="12"/>
      <name val="Arial"/>
      <family val="2"/>
    </font>
    <font>
      <b/>
      <sz val="9"/>
      <color indexed="12"/>
      <name val="Arial"/>
      <family val="2"/>
    </font>
    <font>
      <i/>
      <sz val="10"/>
      <color indexed="12"/>
      <name val="Arial"/>
      <family val="2"/>
    </font>
    <font>
      <sz val="10"/>
      <color indexed="9"/>
      <name val="Arial"/>
      <family val="2"/>
    </font>
    <font>
      <b/>
      <i/>
      <sz val="8"/>
      <name val="Arial"/>
      <family val="2"/>
    </font>
    <font>
      <b/>
      <sz val="7"/>
      <color indexed="9"/>
      <name val="Arial"/>
      <family val="2"/>
    </font>
    <font>
      <sz val="10"/>
      <color indexed="10"/>
      <name val="Arial"/>
      <family val="2"/>
    </font>
    <font>
      <b/>
      <sz val="9"/>
      <color indexed="10"/>
      <name val="Arial"/>
      <family val="2"/>
    </font>
    <font>
      <sz val="9"/>
      <color indexed="10"/>
      <name val="Arial Narrow"/>
      <family val="2"/>
    </font>
    <font>
      <sz val="8"/>
      <color indexed="10"/>
      <name val="Arial"/>
      <family val="2"/>
    </font>
    <font>
      <b/>
      <i/>
      <sz val="10"/>
      <color indexed="10"/>
      <name val="Arial"/>
      <family val="2"/>
    </font>
    <font>
      <b/>
      <sz val="10"/>
      <color indexed="12"/>
      <name val="Wingdings"/>
      <family val="0"/>
    </font>
    <font>
      <b/>
      <sz val="10"/>
      <color indexed="12"/>
      <name val="Wingdings 3"/>
      <family val="1"/>
    </font>
    <font>
      <sz val="9"/>
      <color indexed="9"/>
      <name val="Arial"/>
      <family val="2"/>
    </font>
    <font>
      <b/>
      <sz val="12"/>
      <name val="Arial"/>
      <family val="2"/>
    </font>
    <font>
      <sz val="12"/>
      <name val="Arial"/>
      <family val="0"/>
    </font>
    <font>
      <b/>
      <sz val="9"/>
      <color indexed="18"/>
      <name val="Arial"/>
      <family val="2"/>
    </font>
    <font>
      <b/>
      <sz val="10"/>
      <color indexed="18"/>
      <name val="Arial"/>
      <family val="2"/>
    </font>
    <font>
      <sz val="2.25"/>
      <color indexed="8"/>
      <name val="Arial"/>
      <family val="0"/>
    </font>
    <font>
      <sz val="1.75"/>
      <color indexed="8"/>
      <name val="Arial"/>
      <family val="0"/>
    </font>
    <font>
      <sz val="1"/>
      <color indexed="8"/>
      <name val="Arial"/>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0"/>
      <color indexed="9"/>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s>
  <borders count="6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color indexed="63"/>
      </left>
      <right style="thin"/>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style="medium"/>
      <bottom style="thin"/>
    </border>
    <border>
      <left style="medium"/>
      <right>
        <color indexed="63"/>
      </right>
      <top style="thin"/>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1" fillId="0" borderId="0" applyNumberFormat="0" applyFill="0" applyBorder="0" applyAlignment="0" applyProtection="0"/>
    <xf numFmtId="0" fontId="43" fillId="2" borderId="1" applyNumberFormat="0" applyAlignment="0" applyProtection="0"/>
    <xf numFmtId="0" fontId="44" fillId="0" borderId="2" applyNumberFormat="0" applyFill="0" applyAlignment="0" applyProtection="0"/>
    <xf numFmtId="0" fontId="0" fillId="4" borderId="3" applyNumberFormat="0" applyFont="0" applyAlignment="0" applyProtection="0"/>
    <xf numFmtId="0" fontId="45" fillId="3" borderId="1" applyNumberFormat="0" applyAlignment="0" applyProtection="0"/>
    <xf numFmtId="0" fontId="46" fillId="1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8" borderId="0" applyNumberFormat="0" applyBorder="0" applyAlignment="0" applyProtection="0"/>
    <xf numFmtId="9" fontId="0" fillId="0" borderId="0" applyFont="0" applyFill="0" applyBorder="0" applyAlignment="0" applyProtection="0"/>
    <xf numFmtId="0" fontId="42" fillId="15" borderId="0" applyNumberFormat="0" applyBorder="0" applyAlignment="0" applyProtection="0"/>
    <xf numFmtId="0" fontId="48" fillId="2"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16" borderId="9" applyNumberFormat="0" applyAlignment="0" applyProtection="0"/>
  </cellStyleXfs>
  <cellXfs count="185">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1" fillId="0" borderId="0" xfId="0" applyFont="1" applyBorder="1" applyAlignment="1" applyProtection="1">
      <alignment vertical="top" wrapText="1"/>
      <protection locked="0"/>
    </xf>
    <xf numFmtId="9" fontId="13" fillId="0" borderId="0" xfId="0" applyNumberFormat="1"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3" fillId="0" borderId="0" xfId="0" applyFont="1" applyBorder="1" applyAlignment="1">
      <alignment horizontal="right" vertical="center"/>
    </xf>
    <xf numFmtId="0" fontId="0" fillId="0" borderId="10" xfId="0" applyFont="1" applyFill="1" applyBorder="1" applyAlignment="1" applyProtection="1">
      <alignment horizontal="center" vertical="center"/>
      <protection locked="0"/>
    </xf>
    <xf numFmtId="0" fontId="1" fillId="0" borderId="0" xfId="0" applyFont="1" applyBorder="1" applyAlignment="1" applyProtection="1">
      <alignment horizontal="center" vertical="top" wrapText="1"/>
      <protection locked="0"/>
    </xf>
    <xf numFmtId="0" fontId="0" fillId="0" borderId="0" xfId="0" applyFont="1" applyFill="1" applyBorder="1" applyAlignment="1">
      <alignment vertical="center"/>
    </xf>
    <xf numFmtId="0" fontId="1" fillId="0" borderId="0" xfId="0" applyFont="1" applyFill="1" applyBorder="1" applyAlignment="1" applyProtection="1">
      <alignment vertical="top" wrapText="1"/>
      <protection locked="0"/>
    </xf>
    <xf numFmtId="0" fontId="8" fillId="0" borderId="0" xfId="0" applyFont="1" applyBorder="1" applyAlignment="1">
      <alignment horizontal="center" vertical="center"/>
    </xf>
    <xf numFmtId="0" fontId="12" fillId="0" borderId="0" xfId="0" applyFont="1" applyAlignment="1">
      <alignment/>
    </xf>
    <xf numFmtId="0" fontId="17" fillId="0" borderId="1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protection locked="0"/>
    </xf>
    <xf numFmtId="0" fontId="14" fillId="0" borderId="0" xfId="0" applyFont="1" applyBorder="1" applyAlignment="1">
      <alignment horizontal="right" vertical="center"/>
    </xf>
    <xf numFmtId="0" fontId="17" fillId="0" borderId="10" xfId="0" applyFont="1" applyFill="1" applyBorder="1" applyAlignment="1" applyProtection="1">
      <alignment horizontal="center" vertical="center" wrapText="1"/>
      <protection locked="0"/>
    </xf>
    <xf numFmtId="0" fontId="0" fillId="15" borderId="10" xfId="0" applyFont="1" applyFill="1" applyBorder="1" applyAlignment="1" applyProtection="1">
      <alignment horizontal="center" vertical="center"/>
      <protection locked="0"/>
    </xf>
    <xf numFmtId="0" fontId="17" fillId="15" borderId="10" xfId="0" applyFont="1" applyFill="1" applyBorder="1" applyAlignment="1" applyProtection="1">
      <alignment horizontal="center" vertical="center"/>
      <protection locked="0"/>
    </xf>
    <xf numFmtId="0" fontId="17" fillId="15" borderId="10" xfId="0" applyFont="1" applyFill="1" applyBorder="1" applyAlignment="1" applyProtection="1">
      <alignment horizontal="center" vertical="center" wrapText="1"/>
      <protection locked="0"/>
    </xf>
    <xf numFmtId="0" fontId="0" fillId="15" borderId="10" xfId="0" applyFont="1" applyFill="1" applyBorder="1" applyAlignment="1" applyProtection="1">
      <alignment horizontal="center" vertical="center" wrapText="1"/>
      <protection locked="0"/>
    </xf>
    <xf numFmtId="0" fontId="0" fillId="15" borderId="11" xfId="0" applyFont="1" applyFill="1" applyBorder="1" applyAlignment="1" applyProtection="1">
      <alignment horizontal="center" vertical="center" wrapText="1"/>
      <protection locked="0"/>
    </xf>
    <xf numFmtId="9" fontId="18" fillId="0" borderId="0" xfId="0" applyNumberFormat="1" applyFont="1" applyBorder="1" applyAlignment="1">
      <alignment horizontal="center" vertical="center"/>
    </xf>
    <xf numFmtId="9" fontId="19" fillId="0" borderId="0" xfId="0" applyNumberFormat="1" applyFont="1" applyBorder="1" applyAlignment="1">
      <alignment horizontal="center" vertical="center"/>
    </xf>
    <xf numFmtId="0" fontId="15" fillId="0" borderId="12" xfId="0" applyFont="1" applyBorder="1" applyAlignment="1">
      <alignment horizontal="center" vertical="center"/>
    </xf>
    <xf numFmtId="0" fontId="21" fillId="0" borderId="0" xfId="0" applyFont="1" applyBorder="1" applyAlignment="1">
      <alignment vertical="center"/>
    </xf>
    <xf numFmtId="0" fontId="0" fillId="15" borderId="13" xfId="0" applyFont="1" applyFill="1" applyBorder="1" applyAlignment="1">
      <alignment vertical="center" wrapText="1"/>
    </xf>
    <xf numFmtId="0" fontId="0" fillId="15" borderId="14"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9" fontId="13" fillId="0" borderId="0" xfId="0" applyNumberFormat="1" applyFont="1" applyBorder="1" applyAlignment="1">
      <alignment horizontal="right" vertical="center"/>
    </xf>
    <xf numFmtId="0" fontId="17" fillId="15" borderId="15" xfId="0" applyFont="1" applyFill="1" applyBorder="1" applyAlignment="1" applyProtection="1">
      <alignment horizontal="center" vertical="center"/>
      <protection locked="0"/>
    </xf>
    <xf numFmtId="0" fontId="0" fillId="15" borderId="16"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9" fontId="23" fillId="0" borderId="0" xfId="0" applyNumberFormat="1" applyFont="1" applyBorder="1" applyAlignment="1">
      <alignment horizontal="center" vertical="center"/>
    </xf>
    <xf numFmtId="0" fontId="0" fillId="0" borderId="17" xfId="0" applyFont="1" applyFill="1" applyBorder="1" applyAlignment="1">
      <alignment vertical="center" wrapText="1"/>
    </xf>
    <xf numFmtId="0" fontId="17" fillId="0" borderId="18" xfId="0" applyFont="1" applyFill="1" applyBorder="1" applyAlignment="1" applyProtection="1">
      <alignment horizontal="center" vertical="center"/>
      <protection locked="0"/>
    </xf>
    <xf numFmtId="0" fontId="0" fillId="15" borderId="17" xfId="0" applyFont="1" applyFill="1" applyBorder="1" applyAlignment="1">
      <alignment vertical="center" wrapText="1"/>
    </xf>
    <xf numFmtId="0" fontId="17" fillId="15" borderId="18" xfId="0" applyFont="1" applyFill="1" applyBorder="1" applyAlignment="1" applyProtection="1">
      <alignment horizontal="center" vertical="center"/>
      <protection locked="0"/>
    </xf>
    <xf numFmtId="0" fontId="17" fillId="15" borderId="18" xfId="0" applyFont="1" applyFill="1" applyBorder="1" applyAlignment="1" applyProtection="1">
      <alignment horizontal="center" vertical="center"/>
      <protection locked="0"/>
    </xf>
    <xf numFmtId="0" fontId="0" fillId="15" borderId="1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top" wrapText="1"/>
      <protection/>
    </xf>
    <xf numFmtId="14" fontId="24" fillId="0" borderId="0" xfId="0" applyNumberFormat="1" applyFont="1" applyFill="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9" fillId="0" borderId="0" xfId="0" applyFont="1" applyFill="1" applyBorder="1" applyAlignment="1" applyProtection="1">
      <alignment vertical="center" wrapText="1"/>
      <protection/>
    </xf>
    <xf numFmtId="0" fontId="14" fillId="0" borderId="0" xfId="0"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0" fillId="15" borderId="13" xfId="0" applyFont="1" applyFill="1" applyBorder="1" applyAlignment="1">
      <alignment wrapText="1"/>
    </xf>
    <xf numFmtId="0" fontId="31" fillId="0" borderId="0" xfId="0" applyFont="1" applyBorder="1" applyAlignment="1">
      <alignment vertical="center"/>
    </xf>
    <xf numFmtId="2" fontId="21" fillId="0" borderId="0" xfId="0" applyNumberFormat="1" applyFont="1" applyBorder="1" applyAlignment="1">
      <alignment horizontal="center" vertical="center"/>
    </xf>
    <xf numFmtId="10" fontId="21" fillId="0" borderId="0" xfId="0" applyNumberFormat="1" applyFont="1" applyBorder="1" applyAlignment="1">
      <alignment vertical="center"/>
    </xf>
    <xf numFmtId="0" fontId="21" fillId="0" borderId="0" xfId="0" applyFont="1" applyAlignment="1">
      <alignment/>
    </xf>
    <xf numFmtId="0" fontId="0" fillId="0" borderId="13" xfId="0" applyFont="1" applyFill="1" applyBorder="1" applyAlignment="1">
      <alignment wrapText="1"/>
    </xf>
    <xf numFmtId="0" fontId="0" fillId="15" borderId="19" xfId="0" applyFont="1" applyFill="1" applyBorder="1" applyAlignment="1">
      <alignment wrapText="1"/>
    </xf>
    <xf numFmtId="0" fontId="0" fillId="15" borderId="12" xfId="0" applyFont="1" applyFill="1" applyBorder="1" applyAlignment="1" applyProtection="1">
      <alignment horizontal="center" vertical="center"/>
      <protection locked="0"/>
    </xf>
    <xf numFmtId="0" fontId="0" fillId="15" borderId="19" xfId="0" applyFont="1" applyFill="1" applyBorder="1" applyAlignment="1">
      <alignment vertical="center" wrapText="1"/>
    </xf>
    <xf numFmtId="0" fontId="17" fillId="15" borderId="20" xfId="0" applyFont="1" applyFill="1" applyBorder="1" applyAlignment="1" applyProtection="1">
      <alignment horizontal="center" vertical="center"/>
      <protection locked="0"/>
    </xf>
    <xf numFmtId="0" fontId="0" fillId="0" borderId="21" xfId="0" applyFont="1" applyFill="1" applyBorder="1" applyAlignment="1">
      <alignment vertical="center" wrapText="1"/>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4" xfId="0" applyBorder="1" applyAlignment="1">
      <alignment horizontal="right" vertical="center" wrapText="1"/>
    </xf>
    <xf numFmtId="9" fontId="13" fillId="0" borderId="25" xfId="0" applyNumberFormat="1" applyFont="1" applyBorder="1" applyAlignment="1">
      <alignment horizontal="center" vertical="center"/>
    </xf>
    <xf numFmtId="9" fontId="13" fillId="0" borderId="26" xfId="0" applyNumberFormat="1" applyFont="1" applyBorder="1" applyAlignment="1">
      <alignment vertical="center"/>
    </xf>
    <xf numFmtId="14" fontId="13" fillId="0" borderId="0" xfId="0" applyNumberFormat="1" applyFont="1" applyBorder="1" applyAlignment="1">
      <alignment vertical="center"/>
    </xf>
    <xf numFmtId="0" fontId="0" fillId="0" borderId="10" xfId="0" applyFont="1" applyFill="1" applyBorder="1" applyAlignment="1" applyProtection="1">
      <alignment horizontal="center" vertical="center" wrapText="1"/>
      <protection locked="0"/>
    </xf>
    <xf numFmtId="0" fontId="0" fillId="15" borderId="20" xfId="0" applyFont="1" applyFill="1" applyBorder="1" applyAlignment="1" applyProtection="1">
      <alignment horizontal="center" vertical="center" wrapText="1"/>
      <protection locked="0"/>
    </xf>
    <xf numFmtId="0" fontId="0" fillId="15" borderId="10" xfId="0" applyFont="1" applyFill="1" applyBorder="1" applyAlignment="1" applyProtection="1">
      <alignment horizontal="center" vertical="center" wrapText="1"/>
      <protection locked="0"/>
    </xf>
    <xf numFmtId="0" fontId="0" fillId="15" borderId="11" xfId="0" applyFont="1" applyFill="1" applyBorder="1" applyAlignment="1" applyProtection="1">
      <alignment horizontal="center" vertical="center" wrapText="1"/>
      <protection locked="0"/>
    </xf>
    <xf numFmtId="0" fontId="0" fillId="15"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4" fillId="0" borderId="0" xfId="0" applyFont="1" applyAlignment="1">
      <alignment/>
    </xf>
    <xf numFmtId="0" fontId="0" fillId="15" borderId="2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15" borderId="10" xfId="0" applyFont="1" applyFill="1" applyBorder="1" applyAlignment="1" applyProtection="1">
      <alignment horizontal="center" vertical="center"/>
      <protection locked="0"/>
    </xf>
    <xf numFmtId="0" fontId="0" fillId="15" borderId="12"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wrapText="1"/>
      <protection locked="0"/>
    </xf>
    <xf numFmtId="0" fontId="0" fillId="15" borderId="28" xfId="0" applyFont="1" applyFill="1" applyBorder="1" applyAlignment="1" applyProtection="1">
      <alignment horizontal="center" vertical="center" wrapText="1"/>
      <protection locked="0"/>
    </xf>
    <xf numFmtId="0" fontId="31" fillId="0" borderId="0" xfId="0" applyFont="1" applyBorder="1" applyAlignment="1">
      <alignment vertical="center"/>
    </xf>
    <xf numFmtId="2" fontId="21" fillId="0" borderId="0" xfId="0" applyNumberFormat="1" applyFont="1" applyBorder="1" applyAlignment="1">
      <alignment horizontal="center" vertical="center"/>
    </xf>
    <xf numFmtId="0" fontId="21" fillId="0" borderId="0" xfId="0" applyFont="1" applyBorder="1" applyAlignment="1">
      <alignment vertical="center"/>
    </xf>
    <xf numFmtId="10" fontId="21" fillId="0" borderId="0" xfId="0" applyNumberFormat="1" applyFont="1" applyBorder="1" applyAlignment="1">
      <alignment vertical="center"/>
    </xf>
    <xf numFmtId="0" fontId="21" fillId="0" borderId="0" xfId="0" applyFont="1" applyAlignment="1">
      <alignment/>
    </xf>
    <xf numFmtId="2" fontId="56" fillId="0" borderId="0" xfId="0" applyNumberFormat="1" applyFont="1" applyBorder="1" applyAlignment="1">
      <alignment horizontal="center" vertical="center"/>
    </xf>
    <xf numFmtId="9" fontId="31" fillId="0" borderId="0" xfId="0" applyNumberFormat="1" applyFont="1" applyBorder="1" applyAlignment="1">
      <alignment vertical="center"/>
    </xf>
    <xf numFmtId="10" fontId="21" fillId="0" borderId="0" xfId="0" applyNumberFormat="1" applyFont="1" applyAlignment="1">
      <alignment/>
    </xf>
    <xf numFmtId="0" fontId="0" fillId="0" borderId="29" xfId="0" applyFont="1" applyFill="1" applyBorder="1" applyAlignment="1" applyProtection="1">
      <alignment horizontal="center" vertical="center"/>
      <protection locked="0"/>
    </xf>
    <xf numFmtId="0" fontId="0" fillId="15" borderId="27" xfId="0" applyFont="1" applyFill="1" applyBorder="1" applyAlignment="1" applyProtection="1">
      <alignment horizontal="center" vertical="center"/>
      <protection locked="0"/>
    </xf>
    <xf numFmtId="0" fontId="0" fillId="15" borderId="29" xfId="0" applyFont="1" applyFill="1" applyBorder="1" applyAlignment="1" applyProtection="1">
      <alignment horizontal="center" vertical="center"/>
      <protection locked="0"/>
    </xf>
    <xf numFmtId="0" fontId="0" fillId="15"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15" borderId="32" xfId="0" applyFont="1" applyFill="1" applyBorder="1" applyAlignment="1" applyProtection="1">
      <alignment horizontal="center" vertical="center" wrapText="1"/>
      <protection locked="0"/>
    </xf>
    <xf numFmtId="0" fontId="1" fillId="0" borderId="33" xfId="0" applyFont="1" applyBorder="1" applyAlignment="1" applyProtection="1">
      <alignment horizontal="center" vertical="top" wrapText="1"/>
      <protection locked="0"/>
    </xf>
    <xf numFmtId="0" fontId="1" fillId="0" borderId="34" xfId="0" applyFont="1" applyBorder="1" applyAlignment="1" applyProtection="1">
      <alignment horizontal="center" vertical="top" wrapText="1"/>
      <protection locked="0"/>
    </xf>
    <xf numFmtId="0" fontId="1" fillId="0" borderId="35" xfId="0" applyFont="1" applyBorder="1" applyAlignment="1" applyProtection="1">
      <alignment horizontal="center" vertical="top" wrapText="1"/>
      <protection locked="0"/>
    </xf>
    <xf numFmtId="0" fontId="2" fillId="8" borderId="36"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38" xfId="0" applyFont="1" applyFill="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vertical="center"/>
    </xf>
    <xf numFmtId="10"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 fillId="17" borderId="39" xfId="0" applyFont="1" applyFill="1" applyBorder="1" applyAlignment="1">
      <alignment horizontal="left" vertical="center"/>
    </xf>
    <xf numFmtId="0" fontId="2" fillId="17" borderId="40" xfId="0" applyFont="1" applyFill="1" applyBorder="1" applyAlignment="1">
      <alignment horizontal="left" vertical="center"/>
    </xf>
    <xf numFmtId="0" fontId="2" fillId="17" borderId="41" xfId="0" applyFont="1" applyFill="1" applyBorder="1" applyAlignment="1">
      <alignment horizontal="left" vertical="center"/>
    </xf>
    <xf numFmtId="0" fontId="2" fillId="17" borderId="39" xfId="0" applyFont="1" applyFill="1" applyBorder="1" applyAlignment="1">
      <alignment horizontal="left" vertical="center" wrapText="1"/>
    </xf>
    <xf numFmtId="0" fontId="2" fillId="17" borderId="40" xfId="0" applyFont="1" applyFill="1" applyBorder="1" applyAlignment="1">
      <alignment horizontal="left" vertical="center" wrapText="1"/>
    </xf>
    <xf numFmtId="0" fontId="2" fillId="17"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43" xfId="0" applyFont="1" applyBorder="1" applyAlignment="1">
      <alignment horizontal="left" vertical="center" wrapText="1"/>
    </xf>
    <xf numFmtId="0" fontId="0" fillId="0" borderId="42" xfId="0" applyFont="1" applyBorder="1" applyAlignment="1">
      <alignment horizontal="left" vertical="center" wrapText="1"/>
    </xf>
    <xf numFmtId="0" fontId="0" fillId="0" borderId="0" xfId="0" applyFont="1" applyBorder="1" applyAlignment="1">
      <alignment horizontal="left" vertical="center" wrapText="1"/>
    </xf>
    <xf numFmtId="0" fontId="0" fillId="0" borderId="43" xfId="0" applyFont="1" applyBorder="1" applyAlignment="1">
      <alignment horizontal="left"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3" fillId="0" borderId="47" xfId="0" applyFont="1" applyBorder="1" applyAlignment="1">
      <alignment horizontal="right" vertical="center" wrapText="1"/>
    </xf>
    <xf numFmtId="0" fontId="33" fillId="0" borderId="0" xfId="0" applyFont="1" applyBorder="1" applyAlignment="1">
      <alignment horizontal="right" vertical="center" wrapText="1"/>
    </xf>
    <xf numFmtId="0" fontId="34" fillId="0" borderId="47" xfId="0" applyFont="1" applyBorder="1" applyAlignment="1" applyProtection="1">
      <alignment horizontal="left" vertical="center"/>
      <protection locked="0"/>
    </xf>
    <xf numFmtId="0" fontId="34" fillId="0" borderId="48"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4" fillId="0" borderId="49" xfId="0" applyFont="1" applyBorder="1" applyAlignment="1" applyProtection="1">
      <alignment horizontal="left" vertical="center"/>
      <protection locked="0"/>
    </xf>
    <xf numFmtId="0" fontId="35" fillId="0" borderId="24" xfId="0" applyFont="1" applyBorder="1" applyAlignment="1" applyProtection="1">
      <alignment horizontal="left" vertical="center"/>
      <protection locked="0"/>
    </xf>
    <xf numFmtId="0" fontId="35" fillId="0" borderId="50" xfId="0" applyFont="1" applyBorder="1" applyAlignment="1" applyProtection="1">
      <alignment horizontal="left" vertical="center"/>
      <protection locked="0"/>
    </xf>
    <xf numFmtId="0" fontId="11" fillId="8" borderId="40" xfId="0" applyFont="1" applyFill="1" applyBorder="1" applyAlignment="1">
      <alignment horizontal="center" vertical="center"/>
    </xf>
    <xf numFmtId="0" fontId="11" fillId="8" borderId="41" xfId="0" applyFont="1" applyFill="1" applyBorder="1" applyAlignment="1">
      <alignment horizontal="center" vertical="center"/>
    </xf>
    <xf numFmtId="0" fontId="32" fillId="0" borderId="51" xfId="0" applyFont="1" applyBorder="1" applyAlignment="1">
      <alignment horizontal="center" vertical="center" wrapText="1"/>
    </xf>
    <xf numFmtId="0" fontId="32" fillId="0" borderId="47" xfId="0" applyFont="1" applyBorder="1" applyAlignment="1">
      <alignment horizontal="center" vertical="center" wrapText="1"/>
    </xf>
    <xf numFmtId="0" fontId="11" fillId="0" borderId="22"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164" fontId="0" fillId="0" borderId="34" xfId="0" applyNumberFormat="1" applyFont="1" applyFill="1" applyBorder="1" applyAlignment="1">
      <alignment horizontal="center" vertical="center"/>
    </xf>
    <xf numFmtId="0" fontId="0" fillId="0" borderId="34" xfId="0" applyFont="1" applyBorder="1" applyAlignment="1">
      <alignment horizontal="center" vertical="center"/>
    </xf>
    <xf numFmtId="0" fontId="2" fillId="8" borderId="39" xfId="0" applyFont="1" applyFill="1" applyBorder="1" applyAlignment="1">
      <alignment horizontal="center" vertical="center"/>
    </xf>
    <xf numFmtId="0" fontId="2" fillId="8" borderId="40" xfId="0" applyFont="1" applyFill="1" applyBorder="1" applyAlignment="1">
      <alignment horizontal="center" vertical="center"/>
    </xf>
    <xf numFmtId="164" fontId="2" fillId="0" borderId="53" xfId="0" applyNumberFormat="1" applyFont="1" applyBorder="1" applyAlignment="1" applyProtection="1">
      <alignment horizontal="center" vertical="center"/>
      <protection locked="0"/>
    </xf>
    <xf numFmtId="164" fontId="2" fillId="0" borderId="54" xfId="0" applyNumberFormat="1" applyFont="1" applyBorder="1" applyAlignment="1" applyProtection="1">
      <alignment horizontal="center"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7" fillId="8" borderId="54" xfId="0" applyFont="1" applyFill="1" applyBorder="1" applyAlignment="1">
      <alignment horizontal="center" vertical="center"/>
    </xf>
    <xf numFmtId="0" fontId="7" fillId="8" borderId="55" xfId="0" applyFont="1" applyFill="1" applyBorder="1" applyAlignment="1">
      <alignment horizontal="center" vertical="center"/>
    </xf>
    <xf numFmtId="0" fontId="0" fillId="0" borderId="5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2" fillId="8" borderId="39" xfId="0" applyFont="1" applyFill="1" applyBorder="1" applyAlignment="1">
      <alignment horizontal="center" vertical="center" wrapText="1"/>
    </xf>
    <xf numFmtId="0" fontId="0" fillId="8" borderId="59" xfId="0" applyFill="1" applyBorder="1" applyAlignment="1">
      <alignment/>
    </xf>
    <xf numFmtId="0" fontId="0" fillId="0" borderId="60" xfId="0" applyFont="1" applyBorder="1" applyAlignment="1" applyProtection="1">
      <alignment horizontal="center" vertical="center" wrapText="1"/>
      <protection locked="0"/>
    </xf>
    <xf numFmtId="0" fontId="0" fillId="0" borderId="19" xfId="0" applyBorder="1" applyAlignment="1">
      <alignment/>
    </xf>
    <xf numFmtId="0" fontId="0" fillId="0" borderId="61" xfId="0" applyFont="1" applyBorder="1" applyAlignment="1" applyProtection="1">
      <alignment horizontal="center" vertical="center" wrapText="1"/>
      <protection locked="0"/>
    </xf>
    <xf numFmtId="0" fontId="0" fillId="0" borderId="13" xfId="0" applyBorder="1" applyAlignment="1">
      <alignment/>
    </xf>
    <xf numFmtId="0" fontId="0" fillId="0" borderId="6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8" fillId="0" borderId="0" xfId="0" applyFont="1" applyBorder="1" applyAlignment="1">
      <alignment horizontal="right" vertical="center"/>
    </xf>
    <xf numFmtId="0" fontId="20" fillId="0" borderId="0" xfId="0" applyFont="1" applyBorder="1" applyAlignment="1">
      <alignment horizontal="right" vertical="center"/>
    </xf>
    <xf numFmtId="9" fontId="11" fillId="0" borderId="0" xfId="0" applyNumberFormat="1" applyFont="1" applyBorder="1" applyAlignment="1">
      <alignment horizontal="center" vertical="center" wrapText="1"/>
    </xf>
    <xf numFmtId="0" fontId="17" fillId="0" borderId="0" xfId="0" applyFont="1" applyBorder="1" applyAlignment="1">
      <alignment horizontal="right" vertical="center"/>
    </xf>
    <xf numFmtId="164" fontId="7" fillId="8" borderId="53" xfId="0" applyNumberFormat="1" applyFont="1" applyFill="1" applyBorder="1" applyAlignment="1">
      <alignment horizontal="center" vertical="center"/>
    </xf>
    <xf numFmtId="164" fontId="7" fillId="8" borderId="54" xfId="0" applyNumberFormat="1" applyFont="1" applyFill="1" applyBorder="1" applyAlignment="1">
      <alignment horizontal="center" vertical="center"/>
    </xf>
    <xf numFmtId="0" fontId="2" fillId="0" borderId="33" xfId="0" applyFont="1" applyFill="1" applyBorder="1" applyAlignment="1">
      <alignment horizontal="center" vertical="center" wrapText="1"/>
    </xf>
    <xf numFmtId="0" fontId="0" fillId="0" borderId="34" xfId="0" applyFont="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3"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
          <c:w val="0.9665"/>
          <c:h val="0.936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(écrit)'!$O$9:$O$25</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3557496"/>
        <c:axId val="54908601"/>
      </c:barChart>
      <c:catAx>
        <c:axId val="13557496"/>
        <c:scaling>
          <c:orientation val="maxMin"/>
        </c:scaling>
        <c:axPos val="l"/>
        <c:majorGridlines>
          <c:spPr>
            <a:ln w="3175">
              <a:solidFill>
                <a:srgbClr val="000000"/>
              </a:solidFill>
            </a:ln>
          </c:spPr>
        </c:majorGridlines>
        <c:delete val="1"/>
        <c:majorTickMark val="out"/>
        <c:minorTickMark val="none"/>
        <c:tickLblPos val="nextTo"/>
        <c:crossAx val="54908601"/>
        <c:crosses val="autoZero"/>
        <c:auto val="1"/>
        <c:lblOffset val="100"/>
        <c:tickLblSkip val="1"/>
        <c:noMultiLvlLbl val="0"/>
      </c:catAx>
      <c:valAx>
        <c:axId val="54908601"/>
        <c:scaling>
          <c:orientation val="minMax"/>
          <c:max val="1"/>
          <c:min val="0"/>
        </c:scaling>
        <c:axPos val="t"/>
        <c:delete val="1"/>
        <c:majorTickMark val="out"/>
        <c:minorTickMark val="none"/>
        <c:tickLblPos val="nextTo"/>
        <c:crossAx val="13557496"/>
        <c:crossesAt val="1"/>
        <c:crossBetween val="between"/>
        <c:dispUnits/>
        <c:majorUnit val="0.3333"/>
      </c:valAx>
      <c:spPr>
        <a:solidFill>
          <a:srgbClr val="FFFF99"/>
        </a:solidFill>
        <a:ln w="12700">
          <a:solidFill>
            <a:srgbClr val="808080"/>
          </a:solid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
          <c:w val="0.96475"/>
          <c:h val="0.943"/>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(écrit)'!$O$27:$O$36</c:f>
              <c:numCache>
                <c:ptCount val="10"/>
                <c:pt idx="0">
                  <c:v>0</c:v>
                </c:pt>
                <c:pt idx="1">
                  <c:v>0</c:v>
                </c:pt>
                <c:pt idx="2">
                  <c:v>0</c:v>
                </c:pt>
                <c:pt idx="3">
                  <c:v>0</c:v>
                </c:pt>
                <c:pt idx="4">
                  <c:v>0</c:v>
                </c:pt>
                <c:pt idx="5">
                  <c:v>0</c:v>
                </c:pt>
                <c:pt idx="6">
                  <c:v>0</c:v>
                </c:pt>
                <c:pt idx="7">
                  <c:v>0</c:v>
                </c:pt>
                <c:pt idx="8">
                  <c:v>0</c:v>
                </c:pt>
                <c:pt idx="9">
                  <c:v>0</c:v>
                </c:pt>
              </c:numCache>
            </c:numRef>
          </c:val>
        </c:ser>
        <c:axId val="24415362"/>
        <c:axId val="18411667"/>
      </c:barChart>
      <c:catAx>
        <c:axId val="24415362"/>
        <c:scaling>
          <c:orientation val="maxMin"/>
        </c:scaling>
        <c:axPos val="l"/>
        <c:majorGridlines>
          <c:spPr>
            <a:ln w="3175">
              <a:solidFill>
                <a:srgbClr val="000000"/>
              </a:solidFill>
            </a:ln>
          </c:spPr>
        </c:majorGridlines>
        <c:delete val="1"/>
        <c:majorTickMark val="out"/>
        <c:minorTickMark val="none"/>
        <c:tickLblPos val="nextTo"/>
        <c:crossAx val="18411667"/>
        <c:crosses val="autoZero"/>
        <c:auto val="1"/>
        <c:lblOffset val="100"/>
        <c:tickLblSkip val="1"/>
        <c:noMultiLvlLbl val="0"/>
      </c:catAx>
      <c:valAx>
        <c:axId val="18411667"/>
        <c:scaling>
          <c:orientation val="minMax"/>
          <c:max val="1"/>
          <c:min val="0"/>
        </c:scaling>
        <c:axPos val="t"/>
        <c:delete val="1"/>
        <c:majorTickMark val="out"/>
        <c:minorTickMark val="none"/>
        <c:tickLblPos val="nextTo"/>
        <c:crossAx val="24415362"/>
        <c:crossesAt val="1"/>
        <c:crossBetween val="between"/>
        <c:dispUnits/>
        <c:majorUnit val="0.3333"/>
      </c:valAx>
      <c:spPr>
        <a:solidFill>
          <a:srgbClr val="CCFFFF"/>
        </a:solidFill>
        <a:ln w="3175">
          <a:solidFill>
            <a:srgbClr val="000000"/>
          </a:solidFill>
        </a:ln>
      </c:spPr>
    </c:plotArea>
    <c:plotVisOnly val="1"/>
    <c:dispBlanksAs val="gap"/>
    <c:showDLblsOverMax val="0"/>
  </c:chart>
  <c:spPr>
    <a:noFill/>
    <a:ln>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2335"/>
          <c:w val="0.85475"/>
          <c:h val="0.0897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(écrit)'!#REF!</c:f>
              <c:numCache>
                <c:ptCount val="1"/>
                <c:pt idx="0">
                  <c:v>1</c:v>
                </c:pt>
              </c:numCache>
            </c:numRef>
          </c:val>
        </c:ser>
        <c:axId val="31487276"/>
        <c:axId val="14950029"/>
      </c:barChart>
      <c:catAx>
        <c:axId val="31487276"/>
        <c:scaling>
          <c:orientation val="maxMin"/>
        </c:scaling>
        <c:axPos val="l"/>
        <c:majorGridlines>
          <c:spPr>
            <a:ln w="3175">
              <a:solidFill>
                <a:srgbClr val="000000"/>
              </a:solidFill>
            </a:ln>
          </c:spPr>
        </c:majorGridlines>
        <c:delete val="1"/>
        <c:majorTickMark val="out"/>
        <c:minorTickMark val="none"/>
        <c:tickLblPos val="nextTo"/>
        <c:crossAx val="14950029"/>
        <c:crosses val="autoZero"/>
        <c:auto val="1"/>
        <c:lblOffset val="100"/>
        <c:tickLblSkip val="1"/>
        <c:noMultiLvlLbl val="0"/>
      </c:catAx>
      <c:valAx>
        <c:axId val="14950029"/>
        <c:scaling>
          <c:orientation val="minMax"/>
          <c:max val="1"/>
          <c:min val="0"/>
        </c:scaling>
        <c:axPos val="t"/>
        <c:delete val="1"/>
        <c:majorTickMark val="out"/>
        <c:minorTickMark val="none"/>
        <c:tickLblPos val="nextTo"/>
        <c:crossAx val="31487276"/>
        <c:crossesAt val="1"/>
        <c:crossBetween val="between"/>
        <c:dispUnits/>
        <c:majorUnit val="0.3333"/>
      </c:valAx>
      <c:spPr>
        <a:solidFill>
          <a:srgbClr val="FFCC99"/>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(écrit)'!#REF!</c:f>
              <c:numCache>
                <c:ptCount val="1"/>
                <c:pt idx="0">
                  <c:v>1</c:v>
                </c:pt>
              </c:numCache>
            </c:numRef>
          </c:val>
        </c:ser>
        <c:axId val="332534"/>
        <c:axId val="2992807"/>
      </c:barChart>
      <c:catAx>
        <c:axId val="332534"/>
        <c:scaling>
          <c:orientation val="maxMin"/>
        </c:scaling>
        <c:axPos val="l"/>
        <c:majorGridlines>
          <c:spPr>
            <a:ln w="3175">
              <a:solidFill>
                <a:srgbClr val="000000"/>
              </a:solidFill>
            </a:ln>
          </c:spPr>
        </c:majorGridlines>
        <c:delete val="1"/>
        <c:majorTickMark val="out"/>
        <c:minorTickMark val="none"/>
        <c:tickLblPos val="nextTo"/>
        <c:crossAx val="2992807"/>
        <c:crosses val="autoZero"/>
        <c:auto val="1"/>
        <c:lblOffset val="100"/>
        <c:tickLblSkip val="1"/>
        <c:noMultiLvlLbl val="0"/>
      </c:catAx>
      <c:valAx>
        <c:axId val="2992807"/>
        <c:scaling>
          <c:orientation val="minMax"/>
          <c:max val="1"/>
          <c:min val="0"/>
        </c:scaling>
        <c:axPos val="t"/>
        <c:delete val="1"/>
        <c:majorTickMark val="out"/>
        <c:minorTickMark val="none"/>
        <c:tickLblPos val="nextTo"/>
        <c:crossAx val="332534"/>
        <c:crossesAt val="1"/>
        <c:crossBetween val="between"/>
        <c:dispUnits/>
        <c:majorUnit val="0.3333"/>
      </c:valAx>
      <c:spPr>
        <a:solidFill>
          <a:srgbClr val="CC99FF"/>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ptCount val="17"/>
              <c:pt idx="0">
                <c:v>0</c:v>
              </c:pt>
              <c:pt idx="1">
                <c:v>0</c:v>
              </c:pt>
              <c:pt idx="2">
                <c:v>0</c:v>
              </c:pt>
              <c:pt idx="3">
                <c:v>0</c:v>
              </c:pt>
              <c:pt idx="4">
                <c:v>0</c:v>
              </c:pt>
              <c:pt idx="5">
                <c:v>1</c:v>
              </c:pt>
              <c:pt idx="6">
                <c:v>0.6666666666666665</c:v>
              </c:pt>
              <c:pt idx="7">
                <c:v>0.7777777777777777</c:v>
              </c:pt>
              <c:pt idx="8">
                <c:v>0.49999999999999983</c:v>
              </c:pt>
              <c:pt idx="9">
                <c:v>0.33333333333333326</c:v>
              </c:pt>
              <c:pt idx="10">
                <c:v>0</c:v>
              </c:pt>
              <c:pt idx="11">
                <c:v>0</c:v>
              </c:pt>
              <c:pt idx="12">
                <c:v>0</c:v>
              </c:pt>
              <c:pt idx="13">
                <c:v>0</c:v>
              </c:pt>
              <c:pt idx="14">
                <c:v>0</c:v>
              </c:pt>
              <c:pt idx="15">
                <c:v>0</c:v>
              </c:pt>
              <c:pt idx="16">
                <c:v>0</c:v>
              </c:pt>
            </c:numLit>
          </c:val>
        </c:ser>
        <c:axId val="26935264"/>
        <c:axId val="41090785"/>
      </c:barChart>
      <c:catAx>
        <c:axId val="2693526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41090785"/>
        <c:crosses val="autoZero"/>
        <c:auto val="1"/>
        <c:lblOffset val="100"/>
        <c:tickLblSkip val="1"/>
        <c:noMultiLvlLbl val="0"/>
      </c:catAx>
      <c:valAx>
        <c:axId val="41090785"/>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352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xdr:row>
      <xdr:rowOff>152400</xdr:rowOff>
    </xdr:from>
    <xdr:to>
      <xdr:col>9</xdr:col>
      <xdr:colOff>723900</xdr:colOff>
      <xdr:row>35</xdr:row>
      <xdr:rowOff>171450</xdr:rowOff>
    </xdr:to>
    <xdr:sp>
      <xdr:nvSpPr>
        <xdr:cNvPr id="1" name="Rectangle 34"/>
        <xdr:cNvSpPr>
          <a:spLocks/>
        </xdr:cNvSpPr>
      </xdr:nvSpPr>
      <xdr:spPr>
        <a:xfrm>
          <a:off x="12334875" y="1362075"/>
          <a:ext cx="619125" cy="4657725"/>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704850</xdr:colOff>
      <xdr:row>7</xdr:row>
      <xdr:rowOff>152400</xdr:rowOff>
    </xdr:from>
    <xdr:to>
      <xdr:col>9</xdr:col>
      <xdr:colOff>1400175</xdr:colOff>
      <xdr:row>35</xdr:row>
      <xdr:rowOff>171450</xdr:rowOff>
    </xdr:to>
    <xdr:sp>
      <xdr:nvSpPr>
        <xdr:cNvPr id="2" name="Rectangle 35"/>
        <xdr:cNvSpPr>
          <a:spLocks/>
        </xdr:cNvSpPr>
      </xdr:nvSpPr>
      <xdr:spPr>
        <a:xfrm>
          <a:off x="12934950" y="1362075"/>
          <a:ext cx="695325" cy="4657725"/>
        </a:xfrm>
        <a:prstGeom prst="rect">
          <a:avLst/>
        </a:prstGeom>
        <a:solidFill>
          <a:srgbClr val="1FB71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104775</xdr:rowOff>
    </xdr:from>
    <xdr:to>
      <xdr:col>10</xdr:col>
      <xdr:colOff>38100</xdr:colOff>
      <xdr:row>26</xdr:row>
      <xdr:rowOff>47625</xdr:rowOff>
    </xdr:to>
    <xdr:graphicFrame>
      <xdr:nvGraphicFramePr>
        <xdr:cNvPr id="3" name="Graphique 16"/>
        <xdr:cNvGraphicFramePr/>
      </xdr:nvGraphicFramePr>
      <xdr:xfrm>
        <a:off x="12230100" y="1314450"/>
        <a:ext cx="1447800" cy="303847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25</xdr:row>
      <xdr:rowOff>123825</xdr:rowOff>
    </xdr:from>
    <xdr:to>
      <xdr:col>10</xdr:col>
      <xdr:colOff>9525</xdr:colOff>
      <xdr:row>36</xdr:row>
      <xdr:rowOff>104775</xdr:rowOff>
    </xdr:to>
    <xdr:graphicFrame>
      <xdr:nvGraphicFramePr>
        <xdr:cNvPr id="4" name="Graphique 21"/>
        <xdr:cNvGraphicFramePr/>
      </xdr:nvGraphicFramePr>
      <xdr:xfrm>
        <a:off x="12230100" y="4257675"/>
        <a:ext cx="1419225" cy="18669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0</xdr:rowOff>
    </xdr:from>
    <xdr:to>
      <xdr:col>10</xdr:col>
      <xdr:colOff>9525</xdr:colOff>
      <xdr:row>36</xdr:row>
      <xdr:rowOff>38100</xdr:rowOff>
    </xdr:to>
    <xdr:graphicFrame>
      <xdr:nvGraphicFramePr>
        <xdr:cNvPr id="5" name="Graphique 29"/>
        <xdr:cNvGraphicFramePr/>
      </xdr:nvGraphicFramePr>
      <xdr:xfrm>
        <a:off x="12230100" y="6019800"/>
        <a:ext cx="1419225" cy="381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36</xdr:row>
      <xdr:rowOff>0</xdr:rowOff>
    </xdr:from>
    <xdr:to>
      <xdr:col>10</xdr:col>
      <xdr:colOff>9525</xdr:colOff>
      <xdr:row>36</xdr:row>
      <xdr:rowOff>0</xdr:rowOff>
    </xdr:to>
    <xdr:graphicFrame>
      <xdr:nvGraphicFramePr>
        <xdr:cNvPr id="6" name="Graphique 37"/>
        <xdr:cNvGraphicFramePr/>
      </xdr:nvGraphicFramePr>
      <xdr:xfrm>
        <a:off x="12230100" y="6019800"/>
        <a:ext cx="1419225" cy="0"/>
      </xdr:xfrm>
      <a:graphic>
        <a:graphicData uri="http://schemas.openxmlformats.org/drawingml/2006/chart">
          <c:chart xmlns:c="http://schemas.openxmlformats.org/drawingml/2006/chart" r:id="rId4"/>
        </a:graphicData>
      </a:graphic>
    </xdr:graphicFrame>
    <xdr:clientData/>
  </xdr:twoCellAnchor>
  <xdr:twoCellAnchor>
    <xdr:from>
      <xdr:col>0</xdr:col>
      <xdr:colOff>1162050</xdr:colOff>
      <xdr:row>0</xdr:row>
      <xdr:rowOff>0</xdr:rowOff>
    </xdr:from>
    <xdr:to>
      <xdr:col>20</xdr:col>
      <xdr:colOff>266700</xdr:colOff>
      <xdr:row>0</xdr:row>
      <xdr:rowOff>0</xdr:rowOff>
    </xdr:to>
    <xdr:graphicFrame>
      <xdr:nvGraphicFramePr>
        <xdr:cNvPr id="7" name="Chart 3"/>
        <xdr:cNvGraphicFramePr/>
      </xdr:nvGraphicFramePr>
      <xdr:xfrm>
        <a:off x="1162050" y="0"/>
        <a:ext cx="16906875" cy="0"/>
      </xdr:xfrm>
      <a:graphic>
        <a:graphicData uri="http://schemas.openxmlformats.org/drawingml/2006/chart">
          <c:chart xmlns:c="http://schemas.openxmlformats.org/drawingml/2006/chart" r:id="rId5"/>
        </a:graphicData>
      </a:graphic>
    </xdr:graphicFrame>
    <xdr:clientData/>
  </xdr:twoCellAnchor>
  <xdr:twoCellAnchor>
    <xdr:from>
      <xdr:col>9</xdr:col>
      <xdr:colOff>723900</xdr:colOff>
      <xdr:row>8</xdr:row>
      <xdr:rowOff>0</xdr:rowOff>
    </xdr:from>
    <xdr:to>
      <xdr:col>9</xdr:col>
      <xdr:colOff>723900</xdr:colOff>
      <xdr:row>36</xdr:row>
      <xdr:rowOff>0</xdr:rowOff>
    </xdr:to>
    <xdr:sp>
      <xdr:nvSpPr>
        <xdr:cNvPr id="8" name="Line 33"/>
        <xdr:cNvSpPr>
          <a:spLocks/>
        </xdr:cNvSpPr>
      </xdr:nvSpPr>
      <xdr:spPr>
        <a:xfrm flipV="1">
          <a:off x="12954000" y="1371600"/>
          <a:ext cx="0" cy="4648200"/>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tabSelected="1" zoomScale="125" zoomScaleNormal="125" zoomScalePageLayoutView="0" workbookViewId="0" topLeftCell="A1">
      <selection activeCell="C6" sqref="C6"/>
    </sheetView>
  </sheetViews>
  <sheetFormatPr defaultColWidth="11.421875" defaultRowHeight="12.75"/>
  <cols>
    <col min="1" max="1" width="17.421875" style="12" customWidth="1"/>
    <col min="2" max="2" width="57.140625" style="2" customWidth="1"/>
    <col min="3" max="3" width="86.421875" style="1" customWidth="1"/>
    <col min="4" max="4" width="4.421875" style="14" customWidth="1"/>
    <col min="5" max="8" width="3.7109375" style="4" customWidth="1"/>
    <col min="9" max="9" width="3.140625" style="48" customWidth="1"/>
    <col min="10" max="10" width="21.140625" style="6" customWidth="1"/>
    <col min="11" max="11" width="4.8515625" style="28" customWidth="1"/>
    <col min="12" max="12" width="5.7109375" style="60" bestFit="1" customWidth="1"/>
    <col min="13" max="13" width="10.28125" style="61" bestFit="1" customWidth="1"/>
    <col min="14" max="14" width="2.140625" style="31" bestFit="1" customWidth="1"/>
    <col min="15" max="15" width="9.00390625" style="62" bestFit="1" customWidth="1"/>
    <col min="16" max="16" width="8.421875" style="62" bestFit="1" customWidth="1"/>
    <col min="17" max="17" width="2.28125" style="63" bestFit="1" customWidth="1"/>
    <col min="18" max="18" width="6.00390625" style="84" bestFit="1" customWidth="1"/>
    <col min="19" max="19" width="2.28125" style="31" bestFit="1" customWidth="1"/>
    <col min="20" max="29" width="11.421875" style="31" customWidth="1"/>
    <col min="30" max="16384" width="11.421875" style="1" customWidth="1"/>
  </cols>
  <sheetData>
    <row r="1" spans="1:10" ht="16.5" thickTop="1">
      <c r="A1" s="140" t="s">
        <v>21</v>
      </c>
      <c r="B1" s="141"/>
      <c r="C1" s="130" t="s">
        <v>1</v>
      </c>
      <c r="D1" s="132"/>
      <c r="E1" s="132"/>
      <c r="F1" s="132"/>
      <c r="G1" s="132"/>
      <c r="H1" s="132"/>
      <c r="I1" s="132"/>
      <c r="J1" s="133"/>
    </row>
    <row r="2" spans="1:10" ht="12.75">
      <c r="A2" s="142" t="s">
        <v>23</v>
      </c>
      <c r="B2" s="143"/>
      <c r="C2" s="131"/>
      <c r="D2" s="134"/>
      <c r="E2" s="134"/>
      <c r="F2" s="134"/>
      <c r="G2" s="134"/>
      <c r="H2" s="134"/>
      <c r="I2" s="134"/>
      <c r="J2" s="135"/>
    </row>
    <row r="3" spans="1:10" ht="12.75">
      <c r="A3" s="70" t="s">
        <v>4</v>
      </c>
      <c r="B3" s="72"/>
      <c r="C3" s="131" t="s">
        <v>2</v>
      </c>
      <c r="D3" s="134"/>
      <c r="E3" s="134"/>
      <c r="F3" s="134"/>
      <c r="G3" s="134"/>
      <c r="H3" s="134"/>
      <c r="I3" s="134"/>
      <c r="J3" s="135"/>
    </row>
    <row r="4" spans="1:10" ht="12.75">
      <c r="A4" s="70" t="s">
        <v>0</v>
      </c>
      <c r="B4" s="72"/>
      <c r="C4" s="131"/>
      <c r="D4" s="134"/>
      <c r="E4" s="134"/>
      <c r="F4" s="134"/>
      <c r="G4" s="134"/>
      <c r="H4" s="134"/>
      <c r="I4" s="134"/>
      <c r="J4" s="135"/>
    </row>
    <row r="5" spans="1:10" ht="13.5" thickBot="1">
      <c r="A5" s="71" t="s">
        <v>3</v>
      </c>
      <c r="B5" s="73" t="s">
        <v>69</v>
      </c>
      <c r="C5" s="74" t="s">
        <v>70</v>
      </c>
      <c r="D5" s="136"/>
      <c r="E5" s="136"/>
      <c r="F5" s="136"/>
      <c r="G5" s="136"/>
      <c r="H5" s="136"/>
      <c r="I5" s="136"/>
      <c r="J5" s="137"/>
    </row>
    <row r="6" spans="1:20" ht="13.5" thickTop="1">
      <c r="A6" s="1"/>
      <c r="B6" s="1"/>
      <c r="C6" s="21"/>
      <c r="D6" s="111"/>
      <c r="E6" s="111"/>
      <c r="F6" s="111"/>
      <c r="G6" s="111"/>
      <c r="H6" s="111"/>
      <c r="I6" s="49"/>
      <c r="K6" s="21" t="s">
        <v>10</v>
      </c>
      <c r="L6" s="91"/>
      <c r="M6" s="92"/>
      <c r="N6" s="93"/>
      <c r="O6" s="94"/>
      <c r="P6" s="94"/>
      <c r="Q6" s="95"/>
      <c r="R6" s="95"/>
      <c r="S6" s="93"/>
      <c r="T6" s="93"/>
    </row>
    <row r="7" spans="1:20" ht="13.5" thickBot="1">
      <c r="A7" s="112" t="s">
        <v>6</v>
      </c>
      <c r="B7" s="112"/>
      <c r="C7" s="17" t="s">
        <v>19</v>
      </c>
      <c r="D7" s="39" t="s">
        <v>14</v>
      </c>
      <c r="E7" s="30">
        <v>0</v>
      </c>
      <c r="F7" s="30">
        <v>1</v>
      </c>
      <c r="G7" s="30">
        <v>2</v>
      </c>
      <c r="H7" s="30">
        <v>3</v>
      </c>
      <c r="I7" s="50"/>
      <c r="K7" s="36" t="s">
        <v>9</v>
      </c>
      <c r="L7" s="91"/>
      <c r="M7" s="92" t="s">
        <v>11</v>
      </c>
      <c r="N7" s="93"/>
      <c r="O7" s="94"/>
      <c r="P7" s="94"/>
      <c r="Q7" s="95"/>
      <c r="R7" s="95"/>
      <c r="S7" s="93"/>
      <c r="T7" s="93"/>
    </row>
    <row r="8" spans="1:20" ht="12.75">
      <c r="A8" s="115" t="s">
        <v>24</v>
      </c>
      <c r="B8" s="116"/>
      <c r="C8" s="116"/>
      <c r="D8" s="116"/>
      <c r="E8" s="116"/>
      <c r="F8" s="116"/>
      <c r="G8" s="116"/>
      <c r="H8" s="117"/>
      <c r="I8" s="51"/>
      <c r="K8" s="29">
        <v>0.5</v>
      </c>
      <c r="L8" s="91"/>
      <c r="M8" s="96">
        <f>IF(N8=1,SUMPRODUCT(M9:M25,N9:N25)/SUMPRODUCT(K9:K25,N9:N25),0)</f>
        <v>0</v>
      </c>
      <c r="N8" s="93">
        <f>IF(SUM(N9:N25)=0,0,1)</f>
        <v>0</v>
      </c>
      <c r="O8" s="94"/>
      <c r="P8" s="94">
        <f>SUM(P9:P25)</f>
        <v>1.0000000000000002</v>
      </c>
      <c r="Q8" s="95"/>
      <c r="R8" s="95"/>
      <c r="S8" s="93"/>
      <c r="T8" s="93"/>
    </row>
    <row r="9" spans="1:20" ht="12.75">
      <c r="A9" s="127" t="s">
        <v>26</v>
      </c>
      <c r="B9" s="121" t="s">
        <v>27</v>
      </c>
      <c r="C9" s="32" t="s">
        <v>28</v>
      </c>
      <c r="D9" s="37"/>
      <c r="E9" s="38"/>
      <c r="F9" s="82"/>
      <c r="G9" s="38"/>
      <c r="H9" s="100"/>
      <c r="I9" s="47">
        <f>IF(N9&gt;1,"◄",(IF(S9&gt;0,"◄","")))</f>
      </c>
      <c r="J9" s="7"/>
      <c r="K9" s="28">
        <v>0.03</v>
      </c>
      <c r="L9" s="91"/>
      <c r="M9" s="92">
        <f>IF(H9&lt;&gt;"",1,IF(G9&lt;&gt;"",2/3,IF(F9&lt;&gt;"",1/3,0)))*K9*20</f>
        <v>0</v>
      </c>
      <c r="N9" s="93">
        <f>IF(D9="",IF(E9&lt;&gt;"",1,0)+IF(F9&lt;&gt;"",1,0)+IF(G9&lt;&gt;"",1,0)+IF(H9&lt;&gt;"",1,0),0)</f>
        <v>0</v>
      </c>
      <c r="O9" s="94">
        <f>IF(D9&lt;&gt;"",0,IF(E9="",(M9/(K9*20)),0.02+(M9/(K9*20))))</f>
        <v>0</v>
      </c>
      <c r="P9" s="94">
        <f>IF(D9&lt;&gt;"",0,K9)</f>
        <v>0.03</v>
      </c>
      <c r="Q9" s="95">
        <f>IF(I9&lt;&gt;"",1,0)</f>
        <v>0</v>
      </c>
      <c r="R9" s="95" t="b">
        <f>IF(D9="",OR(E9&lt;&gt;"",F9&lt;&gt;"",G9&lt;&gt;"",H9&lt;&gt;""),0)</f>
        <v>0</v>
      </c>
      <c r="S9" s="93">
        <f>IF(D9&lt;&gt;"",IF(E9&lt;&gt;"",1,0)+IF(F9&lt;&gt;"",1,0)+IF(G9&lt;&gt;"",1,0)+IF(H9&lt;&gt;"",1,0),0)</f>
        <v>0</v>
      </c>
      <c r="T9" s="93"/>
    </row>
    <row r="10" spans="1:20" ht="12.75">
      <c r="A10" s="128"/>
      <c r="B10" s="122"/>
      <c r="C10" s="35" t="s">
        <v>29</v>
      </c>
      <c r="D10" s="20"/>
      <c r="E10" s="10"/>
      <c r="F10" s="10"/>
      <c r="G10" s="83"/>
      <c r="H10" s="99"/>
      <c r="I10" s="47">
        <f aca="true" t="shared" si="0" ref="I10:I36">IF(N10&gt;1,"◄",(IF(S10&gt;0,"◄","")))</f>
      </c>
      <c r="J10" s="7"/>
      <c r="K10" s="28">
        <v>0.03</v>
      </c>
      <c r="L10" s="91"/>
      <c r="M10" s="92">
        <f aca="true" t="shared" si="1" ref="M10:M24">IF(H10&lt;&gt;"",1,IF(G10&lt;&gt;"",2/3,IF(F10&lt;&gt;"",1/3,0)))*K10*20</f>
        <v>0</v>
      </c>
      <c r="N10" s="93">
        <f aca="true" t="shared" si="2" ref="N10:N24">IF(D10="",IF(E10&lt;&gt;"",1,0)+IF(F10&lt;&gt;"",1,0)+IF(G10&lt;&gt;"",1,0)+IF(H10&lt;&gt;"",1,0),0)</f>
        <v>0</v>
      </c>
      <c r="O10" s="94">
        <f aca="true" t="shared" si="3" ref="O10:O24">IF(D10&lt;&gt;"",0,IF(E10="",(M10/(K10*20)),0.02+(M10/(K10*20))))</f>
        <v>0</v>
      </c>
      <c r="P10" s="94">
        <f aca="true" t="shared" si="4" ref="P10:P24">IF(D10&lt;&gt;"",0,K10)</f>
        <v>0.03</v>
      </c>
      <c r="Q10" s="95">
        <f aca="true" t="shared" si="5" ref="Q10:Q25">IF(I10&lt;&gt;"",1,0)</f>
        <v>0</v>
      </c>
      <c r="R10" s="95" t="b">
        <f aca="true" t="shared" si="6" ref="R10:R25">IF(D10="",OR(E10&lt;&gt;"",F10&lt;&gt;"",G10&lt;&gt;"",H10&lt;&gt;""),0)</f>
        <v>0</v>
      </c>
      <c r="S10" s="93">
        <f aca="true" t="shared" si="7" ref="S10:S26">IF(D10&lt;&gt;"",IF(E10&lt;&gt;"",1,0)+IF(F10&lt;&gt;"",1,0)+IF(G10&lt;&gt;"",1,0)+IF(H10&lt;&gt;"",1,0),0)</f>
        <v>0</v>
      </c>
      <c r="T10" s="93"/>
    </row>
    <row r="11" spans="1:20" ht="12.75">
      <c r="A11" s="128"/>
      <c r="B11" s="122"/>
      <c r="C11" s="43" t="s">
        <v>30</v>
      </c>
      <c r="D11" s="45"/>
      <c r="E11" s="46"/>
      <c r="F11" s="46"/>
      <c r="G11" s="87"/>
      <c r="H11" s="101"/>
      <c r="I11" s="47">
        <f t="shared" si="0"/>
      </c>
      <c r="J11" s="7"/>
      <c r="K11" s="28">
        <v>0.03</v>
      </c>
      <c r="L11" s="91"/>
      <c r="M11" s="92">
        <f t="shared" si="1"/>
        <v>0</v>
      </c>
      <c r="N11" s="93">
        <f t="shared" si="2"/>
        <v>0</v>
      </c>
      <c r="O11" s="94">
        <f t="shared" si="3"/>
        <v>0</v>
      </c>
      <c r="P11" s="94">
        <f t="shared" si="4"/>
        <v>0.03</v>
      </c>
      <c r="Q11" s="95">
        <f t="shared" si="5"/>
        <v>0</v>
      </c>
      <c r="R11" s="95" t="b">
        <f t="shared" si="6"/>
        <v>0</v>
      </c>
      <c r="S11" s="93">
        <f t="shared" si="7"/>
        <v>0</v>
      </c>
      <c r="T11" s="93"/>
    </row>
    <row r="12" spans="1:20" ht="12.75">
      <c r="A12" s="128"/>
      <c r="B12" s="122"/>
      <c r="C12" s="41" t="s">
        <v>31</v>
      </c>
      <c r="D12" s="42"/>
      <c r="E12" s="83"/>
      <c r="F12" s="83"/>
      <c r="G12" s="10"/>
      <c r="H12" s="99"/>
      <c r="I12" s="47">
        <f t="shared" si="0"/>
      </c>
      <c r="J12" s="7"/>
      <c r="K12" s="28">
        <v>0.04</v>
      </c>
      <c r="L12" s="91"/>
      <c r="M12" s="92">
        <f t="shared" si="1"/>
        <v>0</v>
      </c>
      <c r="N12" s="93">
        <f t="shared" si="2"/>
        <v>0</v>
      </c>
      <c r="O12" s="94">
        <f t="shared" si="3"/>
        <v>0</v>
      </c>
      <c r="P12" s="94">
        <f t="shared" si="4"/>
        <v>0.04</v>
      </c>
      <c r="Q12" s="95">
        <f t="shared" si="5"/>
        <v>0</v>
      </c>
      <c r="R12" s="95" t="b">
        <f t="shared" si="6"/>
        <v>0</v>
      </c>
      <c r="S12" s="93">
        <f t="shared" si="7"/>
        <v>0</v>
      </c>
      <c r="T12" s="93"/>
    </row>
    <row r="13" spans="1:20" ht="12.75">
      <c r="A13" s="129"/>
      <c r="B13" s="123"/>
      <c r="C13" s="43" t="s">
        <v>32</v>
      </c>
      <c r="D13" s="44"/>
      <c r="E13" s="23"/>
      <c r="F13" s="87"/>
      <c r="G13" s="87"/>
      <c r="H13" s="101"/>
      <c r="I13" s="47">
        <f t="shared" si="0"/>
      </c>
      <c r="J13" s="7"/>
      <c r="K13" s="28">
        <v>0.04</v>
      </c>
      <c r="L13" s="91"/>
      <c r="M13" s="92">
        <f t="shared" si="1"/>
        <v>0</v>
      </c>
      <c r="N13" s="93">
        <f t="shared" si="2"/>
        <v>0</v>
      </c>
      <c r="O13" s="94">
        <f>IF(D13&lt;&gt;"",0,IF(E13="",(M13/(K13*20)),0.02+(M13/(K13*20))))</f>
        <v>0</v>
      </c>
      <c r="P13" s="94">
        <f t="shared" si="4"/>
        <v>0.04</v>
      </c>
      <c r="Q13" s="95">
        <f t="shared" si="5"/>
        <v>0</v>
      </c>
      <c r="R13" s="95" t="b">
        <f t="shared" si="6"/>
        <v>0</v>
      </c>
      <c r="S13" s="93">
        <f t="shared" si="7"/>
        <v>0</v>
      </c>
      <c r="T13" s="93"/>
    </row>
    <row r="14" spans="1:20" ht="12.75" customHeight="1">
      <c r="A14" s="127" t="s">
        <v>33</v>
      </c>
      <c r="B14" s="124" t="s">
        <v>62</v>
      </c>
      <c r="C14" s="35" t="s">
        <v>34</v>
      </c>
      <c r="D14" s="42"/>
      <c r="E14" s="83"/>
      <c r="F14" s="10"/>
      <c r="G14" s="10"/>
      <c r="H14" s="99"/>
      <c r="I14" s="47">
        <f t="shared" si="0"/>
      </c>
      <c r="J14" s="7"/>
      <c r="K14" s="28">
        <v>0.06</v>
      </c>
      <c r="L14" s="91"/>
      <c r="M14" s="92">
        <f t="shared" si="1"/>
        <v>0</v>
      </c>
      <c r="N14" s="93">
        <f t="shared" si="2"/>
        <v>0</v>
      </c>
      <c r="O14" s="94">
        <f t="shared" si="3"/>
        <v>0</v>
      </c>
      <c r="P14" s="94">
        <f t="shared" si="4"/>
        <v>0.06</v>
      </c>
      <c r="Q14" s="95">
        <f t="shared" si="5"/>
        <v>0</v>
      </c>
      <c r="R14" s="95" t="b">
        <f t="shared" si="6"/>
        <v>0</v>
      </c>
      <c r="S14" s="93">
        <f t="shared" si="7"/>
        <v>0</v>
      </c>
      <c r="T14" s="93"/>
    </row>
    <row r="15" spans="1:20" ht="12.75">
      <c r="A15" s="128"/>
      <c r="B15" s="125"/>
      <c r="C15" s="43" t="s">
        <v>35</v>
      </c>
      <c r="D15" s="44"/>
      <c r="E15" s="23"/>
      <c r="F15" s="87"/>
      <c r="G15" s="23"/>
      <c r="H15" s="101"/>
      <c r="I15" s="47">
        <f t="shared" si="0"/>
      </c>
      <c r="J15" s="7"/>
      <c r="K15" s="28">
        <v>0.06</v>
      </c>
      <c r="L15" s="91"/>
      <c r="M15" s="92">
        <f t="shared" si="1"/>
        <v>0</v>
      </c>
      <c r="N15" s="93">
        <f t="shared" si="2"/>
        <v>0</v>
      </c>
      <c r="O15" s="94">
        <f t="shared" si="3"/>
        <v>0</v>
      </c>
      <c r="P15" s="94">
        <f t="shared" si="4"/>
        <v>0.06</v>
      </c>
      <c r="Q15" s="95">
        <f t="shared" si="5"/>
        <v>0</v>
      </c>
      <c r="R15" s="95" t="b">
        <f t="shared" si="6"/>
        <v>0</v>
      </c>
      <c r="S15" s="93">
        <f t="shared" si="7"/>
        <v>0</v>
      </c>
      <c r="T15" s="93"/>
    </row>
    <row r="16" spans="1:20" ht="12.75">
      <c r="A16" s="128"/>
      <c r="B16" s="125"/>
      <c r="C16" s="41" t="s">
        <v>36</v>
      </c>
      <c r="D16" s="42"/>
      <c r="E16" s="10"/>
      <c r="F16" s="83"/>
      <c r="G16" s="10"/>
      <c r="H16" s="99"/>
      <c r="I16" s="47">
        <f t="shared" si="0"/>
      </c>
      <c r="J16" s="7"/>
      <c r="K16" s="28">
        <v>0.06</v>
      </c>
      <c r="L16" s="91"/>
      <c r="M16" s="92">
        <f t="shared" si="1"/>
        <v>0</v>
      </c>
      <c r="N16" s="93">
        <f t="shared" si="2"/>
        <v>0</v>
      </c>
      <c r="O16" s="94">
        <f t="shared" si="3"/>
        <v>0</v>
      </c>
      <c r="P16" s="94">
        <f t="shared" si="4"/>
        <v>0.06</v>
      </c>
      <c r="Q16" s="95">
        <f t="shared" si="5"/>
        <v>0</v>
      </c>
      <c r="R16" s="95" t="b">
        <f t="shared" si="6"/>
        <v>0</v>
      </c>
      <c r="S16" s="93">
        <f t="shared" si="7"/>
        <v>0</v>
      </c>
      <c r="T16" s="93"/>
    </row>
    <row r="17" spans="1:20" ht="12.75">
      <c r="A17" s="128"/>
      <c r="B17" s="125"/>
      <c r="C17" s="43" t="s">
        <v>37</v>
      </c>
      <c r="D17" s="44"/>
      <c r="E17" s="23"/>
      <c r="F17" s="87"/>
      <c r="G17" s="23"/>
      <c r="H17" s="101"/>
      <c r="I17" s="47">
        <f t="shared" si="0"/>
      </c>
      <c r="J17" s="7"/>
      <c r="K17" s="28">
        <v>0.06</v>
      </c>
      <c r="L17" s="91"/>
      <c r="M17" s="92">
        <f t="shared" si="1"/>
        <v>0</v>
      </c>
      <c r="N17" s="93">
        <f t="shared" si="2"/>
        <v>0</v>
      </c>
      <c r="O17" s="94">
        <f t="shared" si="3"/>
        <v>0</v>
      </c>
      <c r="P17" s="94">
        <f t="shared" si="4"/>
        <v>0.06</v>
      </c>
      <c r="Q17" s="95">
        <f t="shared" si="5"/>
        <v>0</v>
      </c>
      <c r="R17" s="95" t="b">
        <f t="shared" si="6"/>
        <v>0</v>
      </c>
      <c r="S17" s="93">
        <f t="shared" si="7"/>
        <v>0</v>
      </c>
      <c r="T17" s="93"/>
    </row>
    <row r="18" spans="1:20" ht="12.75">
      <c r="A18" s="128"/>
      <c r="B18" s="126"/>
      <c r="C18" s="41" t="s">
        <v>43</v>
      </c>
      <c r="D18" s="42"/>
      <c r="E18" s="10"/>
      <c r="F18" s="83"/>
      <c r="G18" s="10"/>
      <c r="H18" s="99"/>
      <c r="I18" s="47">
        <f t="shared" si="0"/>
      </c>
      <c r="J18" s="7"/>
      <c r="K18" s="28">
        <v>0.06</v>
      </c>
      <c r="L18" s="91"/>
      <c r="M18" s="92">
        <f t="shared" si="1"/>
        <v>0</v>
      </c>
      <c r="N18" s="93">
        <f t="shared" si="2"/>
        <v>0</v>
      </c>
      <c r="O18" s="94">
        <f t="shared" si="3"/>
        <v>0</v>
      </c>
      <c r="P18" s="94">
        <f t="shared" si="4"/>
        <v>0.06</v>
      </c>
      <c r="Q18" s="95">
        <f t="shared" si="5"/>
        <v>0</v>
      </c>
      <c r="R18" s="95" t="b">
        <f t="shared" si="6"/>
        <v>0</v>
      </c>
      <c r="S18" s="93">
        <f t="shared" si="7"/>
        <v>0</v>
      </c>
      <c r="T18" s="93"/>
    </row>
    <row r="19" spans="1:20" ht="12.75">
      <c r="A19" s="128"/>
      <c r="B19" s="124" t="s">
        <v>61</v>
      </c>
      <c r="C19" s="43" t="s">
        <v>38</v>
      </c>
      <c r="D19" s="44"/>
      <c r="E19" s="87"/>
      <c r="F19" s="23"/>
      <c r="G19" s="23"/>
      <c r="H19" s="101"/>
      <c r="I19" s="47">
        <f t="shared" si="0"/>
      </c>
      <c r="J19" s="7"/>
      <c r="K19" s="28">
        <v>0.08</v>
      </c>
      <c r="L19" s="91"/>
      <c r="M19" s="92">
        <f t="shared" si="1"/>
        <v>0</v>
      </c>
      <c r="N19" s="93">
        <f t="shared" si="2"/>
        <v>0</v>
      </c>
      <c r="O19" s="94">
        <f t="shared" si="3"/>
        <v>0</v>
      </c>
      <c r="P19" s="94">
        <f t="shared" si="4"/>
        <v>0.08</v>
      </c>
      <c r="Q19" s="95">
        <f t="shared" si="5"/>
        <v>0</v>
      </c>
      <c r="R19" s="95" t="b">
        <f t="shared" si="6"/>
        <v>0</v>
      </c>
      <c r="S19" s="93">
        <f t="shared" si="7"/>
        <v>0</v>
      </c>
      <c r="T19" s="93"/>
    </row>
    <row r="20" spans="1:20" ht="12.75">
      <c r="A20" s="128"/>
      <c r="B20" s="125"/>
      <c r="C20" s="41" t="s">
        <v>39</v>
      </c>
      <c r="D20" s="42"/>
      <c r="E20" s="10"/>
      <c r="F20" s="10"/>
      <c r="G20" s="83"/>
      <c r="H20" s="99"/>
      <c r="I20" s="47">
        <f t="shared" si="0"/>
      </c>
      <c r="J20" s="7"/>
      <c r="K20" s="28">
        <v>0.06</v>
      </c>
      <c r="L20" s="91"/>
      <c r="M20" s="92">
        <f t="shared" si="1"/>
        <v>0</v>
      </c>
      <c r="N20" s="93">
        <f t="shared" si="2"/>
        <v>0</v>
      </c>
      <c r="O20" s="94">
        <f t="shared" si="3"/>
        <v>0</v>
      </c>
      <c r="P20" s="94">
        <f t="shared" si="4"/>
        <v>0.06</v>
      </c>
      <c r="Q20" s="95">
        <f t="shared" si="5"/>
        <v>0</v>
      </c>
      <c r="R20" s="95" t="b">
        <f t="shared" si="6"/>
        <v>0</v>
      </c>
      <c r="S20" s="93">
        <f t="shared" si="7"/>
        <v>0</v>
      </c>
      <c r="T20" s="93"/>
    </row>
    <row r="21" spans="1:20" ht="12.75">
      <c r="A21" s="128"/>
      <c r="B21" s="125"/>
      <c r="C21" s="43" t="s">
        <v>40</v>
      </c>
      <c r="D21" s="44"/>
      <c r="E21" s="87"/>
      <c r="F21" s="23"/>
      <c r="G21" s="23"/>
      <c r="H21" s="101"/>
      <c r="I21" s="47">
        <f t="shared" si="0"/>
      </c>
      <c r="J21" s="7"/>
      <c r="K21" s="28">
        <v>0.06</v>
      </c>
      <c r="L21" s="91"/>
      <c r="M21" s="92">
        <f t="shared" si="1"/>
        <v>0</v>
      </c>
      <c r="N21" s="93">
        <f t="shared" si="2"/>
        <v>0</v>
      </c>
      <c r="O21" s="94">
        <f t="shared" si="3"/>
        <v>0</v>
      </c>
      <c r="P21" s="94">
        <f t="shared" si="4"/>
        <v>0.06</v>
      </c>
      <c r="Q21" s="95">
        <f t="shared" si="5"/>
        <v>0</v>
      </c>
      <c r="R21" s="95" t="b">
        <f t="shared" si="6"/>
        <v>0</v>
      </c>
      <c r="S21" s="93">
        <f t="shared" si="7"/>
        <v>0</v>
      </c>
      <c r="T21" s="93"/>
    </row>
    <row r="22" spans="1:20" ht="12.75">
      <c r="A22" s="128"/>
      <c r="B22" s="125"/>
      <c r="C22" s="41" t="s">
        <v>41</v>
      </c>
      <c r="D22" s="42"/>
      <c r="E22" s="10"/>
      <c r="F22" s="10"/>
      <c r="G22" s="83"/>
      <c r="H22" s="99"/>
      <c r="I22" s="47">
        <f t="shared" si="0"/>
      </c>
      <c r="J22" s="7"/>
      <c r="K22" s="28">
        <v>0.06</v>
      </c>
      <c r="L22" s="91"/>
      <c r="M22" s="92">
        <f t="shared" si="1"/>
        <v>0</v>
      </c>
      <c r="N22" s="93">
        <f t="shared" si="2"/>
        <v>0</v>
      </c>
      <c r="O22" s="94">
        <f t="shared" si="3"/>
        <v>0</v>
      </c>
      <c r="P22" s="94">
        <f t="shared" si="4"/>
        <v>0.06</v>
      </c>
      <c r="Q22" s="95">
        <f t="shared" si="5"/>
        <v>0</v>
      </c>
      <c r="R22" s="95" t="b">
        <f t="shared" si="6"/>
        <v>0</v>
      </c>
      <c r="S22" s="93">
        <f t="shared" si="7"/>
        <v>0</v>
      </c>
      <c r="T22" s="93"/>
    </row>
    <row r="23" spans="1:20" ht="12.75">
      <c r="A23" s="127" t="s">
        <v>42</v>
      </c>
      <c r="B23" s="124" t="s">
        <v>60</v>
      </c>
      <c r="C23" s="59" t="s">
        <v>66</v>
      </c>
      <c r="D23" s="44"/>
      <c r="E23" s="23"/>
      <c r="F23" s="23"/>
      <c r="G23" s="23"/>
      <c r="H23" s="101"/>
      <c r="I23" s="47">
        <f t="shared" si="0"/>
      </c>
      <c r="J23" s="7"/>
      <c r="K23" s="28">
        <v>0.08</v>
      </c>
      <c r="L23" s="91"/>
      <c r="M23" s="92">
        <f t="shared" si="1"/>
        <v>0</v>
      </c>
      <c r="N23" s="93">
        <f t="shared" si="2"/>
        <v>0</v>
      </c>
      <c r="O23" s="94">
        <f t="shared" si="3"/>
        <v>0</v>
      </c>
      <c r="P23" s="94">
        <f t="shared" si="4"/>
        <v>0.08</v>
      </c>
      <c r="Q23" s="95">
        <f t="shared" si="5"/>
        <v>0</v>
      </c>
      <c r="R23" s="95" t="b">
        <f t="shared" si="6"/>
        <v>0</v>
      </c>
      <c r="S23" s="93">
        <f t="shared" si="7"/>
        <v>0</v>
      </c>
      <c r="T23" s="93"/>
    </row>
    <row r="24" spans="1:20" ht="12.75">
      <c r="A24" s="128"/>
      <c r="B24" s="125"/>
      <c r="C24" s="64" t="s">
        <v>64</v>
      </c>
      <c r="D24" s="42"/>
      <c r="E24" s="83"/>
      <c r="F24" s="10"/>
      <c r="G24" s="10"/>
      <c r="H24" s="99"/>
      <c r="I24" s="47">
        <f t="shared" si="0"/>
      </c>
      <c r="J24" s="7"/>
      <c r="K24" s="28">
        <v>0.09</v>
      </c>
      <c r="L24" s="91"/>
      <c r="M24" s="92">
        <f t="shared" si="1"/>
        <v>0</v>
      </c>
      <c r="N24" s="93">
        <f t="shared" si="2"/>
        <v>0</v>
      </c>
      <c r="O24" s="94">
        <f t="shared" si="3"/>
        <v>0</v>
      </c>
      <c r="P24" s="94">
        <f t="shared" si="4"/>
        <v>0.09</v>
      </c>
      <c r="Q24" s="95">
        <f t="shared" si="5"/>
        <v>0</v>
      </c>
      <c r="R24" s="95" t="b">
        <f t="shared" si="6"/>
        <v>0</v>
      </c>
      <c r="S24" s="93">
        <f t="shared" si="7"/>
        <v>0</v>
      </c>
      <c r="T24" s="93"/>
    </row>
    <row r="25" spans="1:20" ht="13.5" thickBot="1">
      <c r="A25" s="128"/>
      <c r="B25" s="125"/>
      <c r="C25" s="65" t="s">
        <v>65</v>
      </c>
      <c r="D25" s="44"/>
      <c r="E25" s="66"/>
      <c r="F25" s="66"/>
      <c r="G25" s="88"/>
      <c r="H25" s="102"/>
      <c r="I25" s="47">
        <f t="shared" si="0"/>
      </c>
      <c r="J25" s="7"/>
      <c r="K25" s="28">
        <v>0.1</v>
      </c>
      <c r="L25" s="97">
        <f>SUM(K9:K25)</f>
        <v>1.0000000000000002</v>
      </c>
      <c r="M25" s="92">
        <f>IF(H25&lt;&gt;"",1,IF(G25&lt;&gt;"",2/3,IF(F25&lt;&gt;"",1/3,0)))*K25*20</f>
        <v>0</v>
      </c>
      <c r="N25" s="93">
        <f>IF(D25="",IF(E25&lt;&gt;"",1,0)+IF(F25&lt;&gt;"",1,0)+IF(G25&lt;&gt;"",1,0)+IF(H25&lt;&gt;"",1,0),0)</f>
        <v>0</v>
      </c>
      <c r="O25" s="94">
        <f>IF(D25&lt;&gt;"",0,IF(E25="",(M25/(K25*20)),0.02+(M25/(K25*20))))</f>
        <v>0</v>
      </c>
      <c r="P25" s="94">
        <f>IF(D25&lt;&gt;"",0,K25)</f>
        <v>0.1</v>
      </c>
      <c r="Q25" s="95">
        <f t="shared" si="5"/>
        <v>0</v>
      </c>
      <c r="R25" s="95" t="b">
        <f t="shared" si="6"/>
        <v>0</v>
      </c>
      <c r="S25" s="93">
        <f t="shared" si="7"/>
        <v>0</v>
      </c>
      <c r="T25" s="93"/>
    </row>
    <row r="26" spans="1:20" ht="13.5" customHeight="1">
      <c r="A26" s="118" t="s">
        <v>25</v>
      </c>
      <c r="B26" s="119"/>
      <c r="C26" s="119"/>
      <c r="D26" s="119"/>
      <c r="E26" s="119"/>
      <c r="F26" s="119"/>
      <c r="G26" s="119"/>
      <c r="H26" s="120"/>
      <c r="I26" s="47"/>
      <c r="J26" s="8"/>
      <c r="K26" s="29">
        <v>0.5</v>
      </c>
      <c r="L26" s="91"/>
      <c r="M26" s="96">
        <f>IF(N26=1,SUMPRODUCT(M27:M36,N27:N36)/SUMPRODUCT(K27:K36,N27:N36),0)</f>
        <v>0</v>
      </c>
      <c r="N26" s="93">
        <f>IF(SUM(N27:N37)=0,0,1)</f>
        <v>0</v>
      </c>
      <c r="O26" s="94"/>
      <c r="P26" s="94">
        <f>SUM(P27:P36)</f>
        <v>1</v>
      </c>
      <c r="Q26" s="95"/>
      <c r="R26" s="95" t="b">
        <f>OR(R9=FALSE,R10=FALSE,R11=FALSE,R12=FALSE,R13=FALSE,R14=FALSE,R15=FALSE,R16=FALSE,R17=FALSE,R18=FALSE,R19=FALSE,R20=FALSE,R21=FALSE,R22=FALSE,R23=FALSE,R24=FALSE,R25=FALSE)</f>
        <v>1</v>
      </c>
      <c r="S26" s="93">
        <f t="shared" si="7"/>
        <v>0</v>
      </c>
      <c r="T26" s="93"/>
    </row>
    <row r="27" spans="1:20" ht="13.5" customHeight="1">
      <c r="A27" s="127" t="s">
        <v>44</v>
      </c>
      <c r="B27" s="182" t="s">
        <v>45</v>
      </c>
      <c r="C27" s="34" t="s">
        <v>46</v>
      </c>
      <c r="D27" s="22"/>
      <c r="E27" s="78"/>
      <c r="F27" s="18"/>
      <c r="G27" s="19"/>
      <c r="H27" s="103"/>
      <c r="I27" s="47">
        <f t="shared" si="0"/>
      </c>
      <c r="J27" s="7"/>
      <c r="K27" s="28">
        <v>0.05</v>
      </c>
      <c r="L27" s="91"/>
      <c r="M27" s="92">
        <f>IF(H27&lt;&gt;"",1,IF(G27&lt;&gt;"",2/3,IF(F27&lt;&gt;"",1/3,0)))*K27*20</f>
        <v>0</v>
      </c>
      <c r="N27" s="93">
        <f>IF(D27="",IF(E27&lt;&gt;"",1,0)+IF(F27&lt;&gt;"",1,0)+IF(G27&lt;&gt;"",1,0)+IF(H27&lt;&gt;"",1,0),0)</f>
        <v>0</v>
      </c>
      <c r="O27" s="94">
        <f>IF(D27&lt;&gt;"",0,IF(E27="",(M27/(K27*20)),0.02+(M27/(K27*20))))</f>
        <v>0</v>
      </c>
      <c r="P27" s="94">
        <f>IF(D27&lt;&gt;"",0,K27)</f>
        <v>0.05</v>
      </c>
      <c r="Q27" s="95">
        <f>IF(I27&lt;&gt;"",1,0)</f>
        <v>0</v>
      </c>
      <c r="R27" s="95" t="b">
        <f>IF(D27="",OR(E27&lt;&gt;"",F27&lt;&gt;"",G27&lt;&gt;"",H27&lt;&gt;""),0)</f>
        <v>0</v>
      </c>
      <c r="S27" s="93">
        <f>IF(D27&lt;&gt;"",IF(E27&lt;&gt;"",1,0)+IF(F27&lt;&gt;"",1,0)+IF(G27&lt;&gt;"",1,0)+IF(H27&lt;&gt;"",1,0),0)</f>
        <v>0</v>
      </c>
      <c r="T27" s="93"/>
    </row>
    <row r="28" spans="1:20" ht="13.5" customHeight="1">
      <c r="A28" s="128"/>
      <c r="B28" s="183"/>
      <c r="C28" s="33" t="s">
        <v>47</v>
      </c>
      <c r="D28" s="25"/>
      <c r="E28" s="80"/>
      <c r="F28" s="80"/>
      <c r="G28" s="81"/>
      <c r="H28" s="90"/>
      <c r="I28" s="47">
        <f t="shared" si="0"/>
      </c>
      <c r="J28" s="7"/>
      <c r="K28" s="28">
        <v>0.05</v>
      </c>
      <c r="L28" s="91"/>
      <c r="M28" s="92">
        <f aca="true" t="shared" si="8" ref="M28:M36">IF(H28&lt;&gt;"",1,IF(G28&lt;&gt;"",2/3,IF(F28&lt;&gt;"",1/3,0)))*K28*20</f>
        <v>0</v>
      </c>
      <c r="N28" s="93">
        <f aca="true" t="shared" si="9" ref="N28:N36">IF(D28="",IF(E28&lt;&gt;"",1,0)+IF(F28&lt;&gt;"",1,0)+IF(G28&lt;&gt;"",1,0)+IF(H28&lt;&gt;"",1,0),0)</f>
        <v>0</v>
      </c>
      <c r="O28" s="94">
        <f aca="true" t="shared" si="10" ref="O28:O36">IF(D28&lt;&gt;"",0,IF(E28="",(M28/(K28*20)),0.02+(M28/(K28*20))))</f>
        <v>0</v>
      </c>
      <c r="P28" s="94">
        <f aca="true" t="shared" si="11" ref="P28:P36">IF(D28&lt;&gt;"",0,K28)</f>
        <v>0.05</v>
      </c>
      <c r="Q28" s="95">
        <f aca="true" t="shared" si="12" ref="Q28:Q36">IF(I28&lt;&gt;"",1,0)</f>
        <v>0</v>
      </c>
      <c r="R28" s="95" t="b">
        <f aca="true" t="shared" si="13" ref="R28:R36">IF(D28="",OR(E28&lt;&gt;"",F28&lt;&gt;"",G28&lt;&gt;"",H28&lt;&gt;""),0)</f>
        <v>0</v>
      </c>
      <c r="S28" s="93">
        <f aca="true" t="shared" si="14" ref="S28:S36">IF(D28&lt;&gt;"",IF(E28&lt;&gt;"",1,0)+IF(F28&lt;&gt;"",1,0)+IF(G28&lt;&gt;"",1,0)+IF(H28&lt;&gt;"",1,0),0)</f>
        <v>0</v>
      </c>
      <c r="T28" s="93"/>
    </row>
    <row r="29" spans="1:20" ht="13.5" customHeight="1">
      <c r="A29" s="128"/>
      <c r="B29" s="183"/>
      <c r="C29" s="34" t="s">
        <v>48</v>
      </c>
      <c r="D29" s="22"/>
      <c r="E29" s="18"/>
      <c r="F29" s="78"/>
      <c r="G29" s="19"/>
      <c r="H29" s="89"/>
      <c r="I29" s="47">
        <f t="shared" si="0"/>
      </c>
      <c r="J29" s="7"/>
      <c r="K29" s="28">
        <v>0.1</v>
      </c>
      <c r="L29" s="91"/>
      <c r="M29" s="92">
        <f t="shared" si="8"/>
        <v>0</v>
      </c>
      <c r="N29" s="93">
        <f t="shared" si="9"/>
        <v>0</v>
      </c>
      <c r="O29" s="94">
        <f t="shared" si="10"/>
        <v>0</v>
      </c>
      <c r="P29" s="94">
        <f t="shared" si="11"/>
        <v>0.1</v>
      </c>
      <c r="Q29" s="95">
        <f t="shared" si="12"/>
        <v>0</v>
      </c>
      <c r="R29" s="95" t="b">
        <f t="shared" si="13"/>
        <v>0</v>
      </c>
      <c r="S29" s="93">
        <f t="shared" si="14"/>
        <v>0</v>
      </c>
      <c r="T29" s="93"/>
    </row>
    <row r="30" spans="1:20" ht="13.5" customHeight="1">
      <c r="A30" s="128"/>
      <c r="B30" s="183"/>
      <c r="C30" s="33" t="s">
        <v>49</v>
      </c>
      <c r="D30" s="25"/>
      <c r="E30" s="26"/>
      <c r="F30" s="26"/>
      <c r="G30" s="27"/>
      <c r="H30" s="90"/>
      <c r="I30" s="47">
        <f t="shared" si="0"/>
      </c>
      <c r="J30" s="7"/>
      <c r="K30" s="28">
        <v>0.1</v>
      </c>
      <c r="L30" s="91"/>
      <c r="M30" s="92">
        <f t="shared" si="8"/>
        <v>0</v>
      </c>
      <c r="N30" s="93">
        <f t="shared" si="9"/>
        <v>0</v>
      </c>
      <c r="O30" s="94">
        <f t="shared" si="10"/>
        <v>0</v>
      </c>
      <c r="P30" s="94">
        <f t="shared" si="11"/>
        <v>0.1</v>
      </c>
      <c r="Q30" s="95">
        <f t="shared" si="12"/>
        <v>0</v>
      </c>
      <c r="R30" s="95" t="b">
        <f t="shared" si="13"/>
        <v>0</v>
      </c>
      <c r="S30" s="93">
        <f t="shared" si="14"/>
        <v>0</v>
      </c>
      <c r="T30" s="93"/>
    </row>
    <row r="31" spans="1:20" ht="13.5" customHeight="1">
      <c r="A31" s="129"/>
      <c r="B31" s="184"/>
      <c r="C31" s="34" t="s">
        <v>50</v>
      </c>
      <c r="D31" s="22"/>
      <c r="E31" s="18"/>
      <c r="F31" s="18"/>
      <c r="G31" s="19"/>
      <c r="H31" s="89"/>
      <c r="I31" s="47">
        <f t="shared" si="0"/>
      </c>
      <c r="J31" s="7"/>
      <c r="K31" s="28">
        <v>0.1</v>
      </c>
      <c r="L31" s="91"/>
      <c r="M31" s="92">
        <f t="shared" si="8"/>
        <v>0</v>
      </c>
      <c r="N31" s="93">
        <f t="shared" si="9"/>
        <v>0</v>
      </c>
      <c r="O31" s="94">
        <f t="shared" si="10"/>
        <v>0</v>
      </c>
      <c r="P31" s="94">
        <f t="shared" si="11"/>
        <v>0.1</v>
      </c>
      <c r="Q31" s="95">
        <f t="shared" si="12"/>
        <v>0</v>
      </c>
      <c r="R31" s="95" t="b">
        <f t="shared" si="13"/>
        <v>0</v>
      </c>
      <c r="S31" s="93">
        <f t="shared" si="14"/>
        <v>0</v>
      </c>
      <c r="T31" s="93"/>
    </row>
    <row r="32" spans="1:20" ht="13.5" customHeight="1">
      <c r="A32" s="127" t="s">
        <v>51</v>
      </c>
      <c r="B32" s="124" t="s">
        <v>55</v>
      </c>
      <c r="C32" s="32" t="s">
        <v>52</v>
      </c>
      <c r="D32" s="24"/>
      <c r="E32" s="80"/>
      <c r="F32" s="26"/>
      <c r="G32" s="80"/>
      <c r="H32" s="85"/>
      <c r="I32" s="47">
        <f t="shared" si="0"/>
      </c>
      <c r="J32" s="7"/>
      <c r="K32" s="28">
        <v>0.15</v>
      </c>
      <c r="L32" s="91"/>
      <c r="M32" s="92">
        <f t="shared" si="8"/>
        <v>0</v>
      </c>
      <c r="N32" s="93">
        <f t="shared" si="9"/>
        <v>0</v>
      </c>
      <c r="O32" s="94">
        <f t="shared" si="10"/>
        <v>0</v>
      </c>
      <c r="P32" s="94">
        <f t="shared" si="11"/>
        <v>0.15</v>
      </c>
      <c r="Q32" s="95">
        <f t="shared" si="12"/>
        <v>0</v>
      </c>
      <c r="R32" s="95" t="b">
        <f t="shared" si="13"/>
        <v>0</v>
      </c>
      <c r="S32" s="93">
        <f t="shared" si="14"/>
        <v>0</v>
      </c>
      <c r="T32" s="93"/>
    </row>
    <row r="33" spans="1:20" ht="13.5" customHeight="1">
      <c r="A33" s="128"/>
      <c r="B33" s="125"/>
      <c r="C33" s="35" t="s">
        <v>53</v>
      </c>
      <c r="D33" s="16"/>
      <c r="E33" s="78"/>
      <c r="F33" s="18"/>
      <c r="G33" s="18"/>
      <c r="H33" s="86"/>
      <c r="I33" s="47">
        <f t="shared" si="0"/>
      </c>
      <c r="J33" s="7"/>
      <c r="K33" s="28">
        <v>0.15</v>
      </c>
      <c r="L33" s="91"/>
      <c r="M33" s="92">
        <f t="shared" si="8"/>
        <v>0</v>
      </c>
      <c r="N33" s="93">
        <f t="shared" si="9"/>
        <v>0</v>
      </c>
      <c r="O33" s="94">
        <f t="shared" si="10"/>
        <v>0</v>
      </c>
      <c r="P33" s="94">
        <f t="shared" si="11"/>
        <v>0.15</v>
      </c>
      <c r="Q33" s="95">
        <f t="shared" si="12"/>
        <v>0</v>
      </c>
      <c r="R33" s="95" t="b">
        <f t="shared" si="13"/>
        <v>0</v>
      </c>
      <c r="S33" s="93">
        <f t="shared" si="14"/>
        <v>0</v>
      </c>
      <c r="T33" s="93"/>
    </row>
    <row r="34" spans="1:20" ht="13.5" customHeight="1">
      <c r="A34" s="129"/>
      <c r="B34" s="126"/>
      <c r="C34" s="32" t="s">
        <v>54</v>
      </c>
      <c r="D34" s="24"/>
      <c r="E34" s="80"/>
      <c r="F34" s="80"/>
      <c r="G34" s="80"/>
      <c r="H34" s="85"/>
      <c r="I34" s="47">
        <f t="shared" si="0"/>
      </c>
      <c r="J34" s="7"/>
      <c r="K34" s="28">
        <v>0.15</v>
      </c>
      <c r="L34" s="91"/>
      <c r="M34" s="92">
        <f t="shared" si="8"/>
        <v>0</v>
      </c>
      <c r="N34" s="93">
        <f t="shared" si="9"/>
        <v>0</v>
      </c>
      <c r="O34" s="94">
        <f t="shared" si="10"/>
        <v>0</v>
      </c>
      <c r="P34" s="94">
        <f t="shared" si="11"/>
        <v>0.15</v>
      </c>
      <c r="Q34" s="95">
        <f t="shared" si="12"/>
        <v>0</v>
      </c>
      <c r="R34" s="95" t="b">
        <f t="shared" si="13"/>
        <v>0</v>
      </c>
      <c r="S34" s="93">
        <f t="shared" si="14"/>
        <v>0</v>
      </c>
      <c r="T34" s="93"/>
    </row>
    <row r="35" spans="1:20" ht="13.5" customHeight="1">
      <c r="A35" s="127" t="s">
        <v>22</v>
      </c>
      <c r="B35" s="124" t="s">
        <v>56</v>
      </c>
      <c r="C35" s="69" t="s">
        <v>68</v>
      </c>
      <c r="D35" s="16"/>
      <c r="E35" s="78"/>
      <c r="F35" s="78"/>
      <c r="G35" s="78"/>
      <c r="H35" s="86"/>
      <c r="I35" s="47">
        <f t="shared" si="0"/>
      </c>
      <c r="J35" s="7"/>
      <c r="K35" s="28">
        <v>0.1</v>
      </c>
      <c r="L35" s="91"/>
      <c r="M35" s="92">
        <f t="shared" si="8"/>
        <v>0</v>
      </c>
      <c r="N35" s="93">
        <f t="shared" si="9"/>
        <v>0</v>
      </c>
      <c r="O35" s="94">
        <f t="shared" si="10"/>
        <v>0</v>
      </c>
      <c r="P35" s="94">
        <f t="shared" si="11"/>
        <v>0.1</v>
      </c>
      <c r="Q35" s="95">
        <f t="shared" si="12"/>
        <v>0</v>
      </c>
      <c r="R35" s="95" t="b">
        <f t="shared" si="13"/>
        <v>0</v>
      </c>
      <c r="S35" s="93">
        <f t="shared" si="14"/>
        <v>0</v>
      </c>
      <c r="T35" s="93"/>
    </row>
    <row r="36" spans="1:20" ht="13.5" customHeight="1" thickBot="1">
      <c r="A36" s="180"/>
      <c r="B36" s="181"/>
      <c r="C36" s="67" t="s">
        <v>67</v>
      </c>
      <c r="D36" s="68"/>
      <c r="E36" s="79"/>
      <c r="F36" s="79"/>
      <c r="G36" s="79"/>
      <c r="H36" s="104"/>
      <c r="I36" s="47">
        <f t="shared" si="0"/>
      </c>
      <c r="J36" s="7"/>
      <c r="K36" s="28">
        <v>0.05</v>
      </c>
      <c r="L36" s="97">
        <f>SUM(K27:K36)</f>
        <v>1</v>
      </c>
      <c r="M36" s="92">
        <f t="shared" si="8"/>
        <v>0</v>
      </c>
      <c r="N36" s="93">
        <f t="shared" si="9"/>
        <v>0</v>
      </c>
      <c r="O36" s="94">
        <f t="shared" si="10"/>
        <v>0</v>
      </c>
      <c r="P36" s="94">
        <f t="shared" si="11"/>
        <v>0.05</v>
      </c>
      <c r="Q36" s="95">
        <f t="shared" si="12"/>
        <v>0</v>
      </c>
      <c r="R36" s="95" t="b">
        <f t="shared" si="13"/>
        <v>0</v>
      </c>
      <c r="S36" s="93">
        <f t="shared" si="14"/>
        <v>0</v>
      </c>
      <c r="T36" s="93"/>
    </row>
    <row r="37" spans="3:20" ht="12.75">
      <c r="C37" s="9" t="s">
        <v>15</v>
      </c>
      <c r="E37" s="113">
        <f>P8*K8+P26*K26</f>
        <v>1</v>
      </c>
      <c r="F37" s="114"/>
      <c r="G37" s="114"/>
      <c r="H37" s="114"/>
      <c r="I37" s="56" t="s">
        <v>57</v>
      </c>
      <c r="J37" s="176" t="str">
        <f>IF(R38=TRUE,"ATTENTION, au moins une ligne à évaluer n'est pas renseignée","")</f>
        <v>ATTENTION, au moins une ligne à évaluer n'est pas renseignée</v>
      </c>
      <c r="K37" s="40">
        <f>K26+K8</f>
        <v>1</v>
      </c>
      <c r="L37" s="97"/>
      <c r="M37" s="92"/>
      <c r="N37" s="93"/>
      <c r="O37" s="94"/>
      <c r="P37" s="94"/>
      <c r="Q37" s="95"/>
      <c r="R37" s="95" t="b">
        <f>OR(R27=FALSE,R28=FALSE,R29=FALSE,R30=FALSE,R31=FALSE,R32=FALSE,R33=FALSE,R34=FALSE,R35=FALSE,R36=FALSE)</f>
        <v>1</v>
      </c>
      <c r="S37" s="93"/>
      <c r="T37" s="93"/>
    </row>
    <row r="38" spans="3:20" ht="13.5" thickBot="1">
      <c r="C38" s="3" t="s">
        <v>20</v>
      </c>
      <c r="E38" s="150">
        <f>IF(E37&lt;50%,"!",IF(Q38&lt;&gt;0,"",(IF(N38&lt;&gt;0,(M8*K8+M26*K26)/(K8*N8+K26*N26),0))))</f>
        <v>0</v>
      </c>
      <c r="F38" s="150"/>
      <c r="G38" s="151" t="s">
        <v>7</v>
      </c>
      <c r="H38" s="151"/>
      <c r="I38" s="57" t="s">
        <v>58</v>
      </c>
      <c r="J38" s="176"/>
      <c r="L38" s="91"/>
      <c r="M38" s="92"/>
      <c r="N38" s="93">
        <f>N8+N26</f>
        <v>0</v>
      </c>
      <c r="O38" s="94"/>
      <c r="P38" s="98"/>
      <c r="Q38" s="95">
        <f>SUM(Q8:Q36)</f>
        <v>0</v>
      </c>
      <c r="R38" s="95" t="b">
        <f>OR(R26=TRUE,R37=TRUE)</f>
        <v>1</v>
      </c>
      <c r="S38" s="93"/>
      <c r="T38" s="93"/>
    </row>
    <row r="39" spans="3:20" ht="13.5" thickBot="1">
      <c r="C39" s="3" t="s">
        <v>16</v>
      </c>
      <c r="E39" s="154"/>
      <c r="F39" s="155"/>
      <c r="G39" s="156" t="s">
        <v>5</v>
      </c>
      <c r="H39" s="157"/>
      <c r="I39" s="57" t="s">
        <v>58</v>
      </c>
      <c r="J39" s="176"/>
      <c r="L39" s="91"/>
      <c r="M39" s="92"/>
      <c r="N39" s="93"/>
      <c r="O39" s="94"/>
      <c r="P39" s="94"/>
      <c r="Q39" s="95"/>
      <c r="R39" s="95"/>
      <c r="S39" s="93"/>
      <c r="T39" s="93"/>
    </row>
    <row r="40" spans="3:10" ht="16.5" thickBot="1">
      <c r="C40" s="3" t="s">
        <v>71</v>
      </c>
      <c r="E40" s="178">
        <f>IF(Q38&lt;&gt;0,"",E39*6)</f>
        <v>0</v>
      </c>
      <c r="F40" s="179"/>
      <c r="G40" s="158">
        <f>(20*6)</f>
        <v>120</v>
      </c>
      <c r="H40" s="159"/>
      <c r="I40" s="57" t="s">
        <v>58</v>
      </c>
      <c r="J40" s="176"/>
    </row>
    <row r="41" spans="1:10" ht="12.75">
      <c r="A41" s="177" t="s">
        <v>18</v>
      </c>
      <c r="B41" s="177"/>
      <c r="C41" s="177"/>
      <c r="D41" s="177"/>
      <c r="E41" s="177"/>
      <c r="F41" s="177"/>
      <c r="G41" s="177"/>
      <c r="H41" s="177"/>
      <c r="I41" s="57" t="s">
        <v>58</v>
      </c>
      <c r="J41" s="176"/>
    </row>
    <row r="42" spans="1:10" ht="13.5" thickBot="1">
      <c r="A42" s="174" t="s">
        <v>63</v>
      </c>
      <c r="B42" s="175"/>
      <c r="C42" s="175"/>
      <c r="D42" s="175"/>
      <c r="E42" s="175"/>
      <c r="F42" s="175"/>
      <c r="G42" s="175"/>
      <c r="H42" s="175"/>
      <c r="I42" s="58" t="s">
        <v>59</v>
      </c>
      <c r="J42" s="176"/>
    </row>
    <row r="43" spans="1:10" ht="15" customHeight="1">
      <c r="A43" s="152" t="s">
        <v>8</v>
      </c>
      <c r="B43" s="153"/>
      <c r="C43" s="138">
        <f>(IF(Q38&gt;0,"Attention erreur de saisie ! Voir ci-dessus",""))</f>
      </c>
      <c r="D43" s="138"/>
      <c r="E43" s="138"/>
      <c r="F43" s="138"/>
      <c r="G43" s="138"/>
      <c r="H43" s="138"/>
      <c r="I43" s="138"/>
      <c r="J43" s="139"/>
    </row>
    <row r="44" spans="1:10" ht="84.75" customHeight="1" thickBot="1">
      <c r="A44" s="105"/>
      <c r="B44" s="106"/>
      <c r="C44" s="106"/>
      <c r="D44" s="106"/>
      <c r="E44" s="106"/>
      <c r="F44" s="106"/>
      <c r="G44" s="106"/>
      <c r="H44" s="106"/>
      <c r="I44" s="106"/>
      <c r="J44" s="107"/>
    </row>
    <row r="45" spans="1:9" ht="7.5" customHeight="1" thickBot="1">
      <c r="A45" s="13"/>
      <c r="B45" s="5"/>
      <c r="C45" s="5"/>
      <c r="D45" s="11"/>
      <c r="E45" s="11"/>
      <c r="F45" s="11"/>
      <c r="G45" s="11"/>
      <c r="H45" s="11"/>
      <c r="I45" s="53"/>
    </row>
    <row r="46" spans="1:10" ht="12.75" customHeight="1" thickBot="1">
      <c r="A46" s="166" t="s">
        <v>17</v>
      </c>
      <c r="B46" s="167"/>
      <c r="C46" s="108" t="s">
        <v>12</v>
      </c>
      <c r="D46" s="109"/>
      <c r="E46" s="109"/>
      <c r="F46" s="109"/>
      <c r="G46" s="109"/>
      <c r="H46" s="110"/>
      <c r="I46" s="52"/>
      <c r="J46" s="75" t="s">
        <v>13</v>
      </c>
    </row>
    <row r="47" spans="1:10" ht="30.75" customHeight="1" thickBot="1">
      <c r="A47" s="170"/>
      <c r="B47" s="171"/>
      <c r="C47" s="144"/>
      <c r="D47" s="145"/>
      <c r="E47" s="145"/>
      <c r="F47" s="145"/>
      <c r="G47" s="145"/>
      <c r="H47" s="146"/>
      <c r="I47" s="54"/>
      <c r="J47" s="76"/>
    </row>
    <row r="48" spans="1:8" ht="30.75" customHeight="1">
      <c r="A48" s="170"/>
      <c r="B48" s="171"/>
      <c r="C48" s="147"/>
      <c r="D48" s="148"/>
      <c r="E48" s="148"/>
      <c r="F48" s="148"/>
      <c r="G48" s="148"/>
      <c r="H48" s="149"/>
    </row>
    <row r="49" spans="1:8" ht="30.75" customHeight="1">
      <c r="A49" s="172"/>
      <c r="B49" s="173"/>
      <c r="C49" s="160"/>
      <c r="D49" s="161"/>
      <c r="E49" s="161"/>
      <c r="F49" s="161"/>
      <c r="G49" s="161"/>
      <c r="H49" s="162"/>
    </row>
    <row r="50" spans="1:8" ht="30.75" customHeight="1">
      <c r="A50" s="170"/>
      <c r="B50" s="171"/>
      <c r="C50" s="160"/>
      <c r="D50" s="161"/>
      <c r="E50" s="161"/>
      <c r="F50" s="161"/>
      <c r="G50" s="161"/>
      <c r="H50" s="162"/>
    </row>
    <row r="51" spans="1:10" ht="30.75" customHeight="1" thickBot="1">
      <c r="A51" s="168"/>
      <c r="B51" s="169"/>
      <c r="C51" s="163"/>
      <c r="D51" s="164"/>
      <c r="E51" s="164"/>
      <c r="F51" s="164"/>
      <c r="G51" s="164"/>
      <c r="H51" s="165"/>
      <c r="I51" s="55"/>
      <c r="J51" s="77">
        <f ca="1">TODAY()</f>
        <v>41182</v>
      </c>
    </row>
    <row r="53" ht="14.25">
      <c r="B53" s="15"/>
    </row>
  </sheetData>
  <sheetProtection password="98E5" sheet="1" objects="1" scenarios="1"/>
  <mergeCells count="49">
    <mergeCell ref="B27:B31"/>
    <mergeCell ref="A27:A31"/>
    <mergeCell ref="A9:A13"/>
    <mergeCell ref="B14:B18"/>
    <mergeCell ref="A14:A22"/>
    <mergeCell ref="B19:B22"/>
    <mergeCell ref="C49:H49"/>
    <mergeCell ref="C50:H50"/>
    <mergeCell ref="C51:H51"/>
    <mergeCell ref="A46:B46"/>
    <mergeCell ref="A51:B51"/>
    <mergeCell ref="A47:B47"/>
    <mergeCell ref="A48:B48"/>
    <mergeCell ref="A50:B50"/>
    <mergeCell ref="A49:B49"/>
    <mergeCell ref="C47:H47"/>
    <mergeCell ref="C48:H48"/>
    <mergeCell ref="E38:F38"/>
    <mergeCell ref="G38:H38"/>
    <mergeCell ref="E39:F39"/>
    <mergeCell ref="G39:H39"/>
    <mergeCell ref="G40:H40"/>
    <mergeCell ref="A42:H42"/>
    <mergeCell ref="A41:H41"/>
    <mergeCell ref="E40:F40"/>
    <mergeCell ref="D5:J5"/>
    <mergeCell ref="C43:J43"/>
    <mergeCell ref="A1:B1"/>
    <mergeCell ref="A2:B2"/>
    <mergeCell ref="A43:B43"/>
    <mergeCell ref="J37:J42"/>
    <mergeCell ref="A35:A36"/>
    <mergeCell ref="B23:B25"/>
    <mergeCell ref="A23:A25"/>
    <mergeCell ref="B35:B36"/>
    <mergeCell ref="C1:C2"/>
    <mergeCell ref="C3:C4"/>
    <mergeCell ref="D1:J2"/>
    <mergeCell ref="D3:J4"/>
    <mergeCell ref="A44:J44"/>
    <mergeCell ref="C46:H46"/>
    <mergeCell ref="D6:H6"/>
    <mergeCell ref="A7:B7"/>
    <mergeCell ref="E37:H37"/>
    <mergeCell ref="A8:H8"/>
    <mergeCell ref="A26:H26"/>
    <mergeCell ref="B9:B13"/>
    <mergeCell ref="B32:B34"/>
    <mergeCell ref="A32:A34"/>
  </mergeCells>
  <printOptions horizontalCentered="1" verticalCentered="1"/>
  <pageMargins left="0.2755905511811024" right="0.1968503937007874" top="0.13" bottom="0.13" header="0.16" footer="0.15748031496062992"/>
  <pageSetup fitToHeight="1" fitToWidth="1" orientation="landscape" paperSize="9" scale="6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PERRIN</dc:creator>
  <cp:keywords/>
  <dc:description/>
  <cp:lastModifiedBy>rectorat</cp:lastModifiedBy>
  <cp:lastPrinted>2012-03-10T08:45:50Z</cp:lastPrinted>
  <dcterms:created xsi:type="dcterms:W3CDTF">2011-09-24T16:55:29Z</dcterms:created>
  <dcterms:modified xsi:type="dcterms:W3CDTF">2012-09-30T17:28:38Z</dcterms:modified>
  <cp:category/>
  <cp:version/>
  <cp:contentType/>
  <cp:contentStatus/>
</cp:coreProperties>
</file>